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C:\Users\jmazurek\Desktop\sprawozd.finansowe 2024 do publikacji do 10.05.2025\"/>
    </mc:Choice>
  </mc:AlternateContent>
  <xr:revisionPtr revIDLastSave="0" documentId="8_{9C9236C3-74E9-4E29-BB34-3FE05F214D99}" xr6:coauthVersionLast="47" xr6:coauthVersionMax="47" xr10:uidLastSave="{00000000-0000-0000-0000-000000000000}"/>
  <bookViews>
    <workbookView xWindow="28680" yWindow="285" windowWidth="25440" windowHeight="15270" activeTab="2" xr2:uid="{00000000-000D-0000-FFFF-FFFF00000000}"/>
  </bookViews>
  <sheets>
    <sheet name="Dane  STAROSTWO" sheetId="43" r:id="rId1"/>
    <sheet name="Tabela 1 " sheetId="9" r:id="rId2"/>
    <sheet name="Tabela 2" sheetId="34" r:id="rId3"/>
    <sheet name="Tabela 3." sheetId="35" r:id="rId4"/>
    <sheet name="Tabela 4." sheetId="7" r:id="rId5"/>
    <sheet name="Tabela 5" sheetId="12" r:id="rId6"/>
    <sheet name="Tabela 6" sheetId="36" r:id="rId7"/>
    <sheet name="Tabela 7" sheetId="13" r:id="rId8"/>
    <sheet name="Tabela 8." sheetId="14" r:id="rId9"/>
    <sheet name="Tabela 9." sheetId="24" r:id="rId10"/>
    <sheet name="Tabela 10." sheetId="25" r:id="rId11"/>
    <sheet name="Tabela  11." sheetId="37" r:id="rId12"/>
    <sheet name="Tabela 12" sheetId="38" r:id="rId13"/>
    <sheet name="Tabela 13" sheetId="39" r:id="rId14"/>
    <sheet name="tabela nr 14" sheetId="29" r:id="rId15"/>
    <sheet name="Tabela 15" sheetId="40" r:id="rId16"/>
    <sheet name="Tabela 16" sheetId="41" r:id="rId17"/>
    <sheet name="Tabela 17 - zg. z RZIS" sheetId="42" r:id="rId18"/>
    <sheet name="Tabela 18 " sheetId="32" r:id="rId19"/>
    <sheet name="Tabela 19" sheetId="44" r:id="rId20"/>
    <sheet name="Arkusz2" sheetId="45" r:id="rId21"/>
  </sheets>
  <definedNames>
    <definedName name="_xlnm.Print_Area" localSheetId="0">'Dane  STAROSTWO'!$A$1:$G$86</definedName>
    <definedName name="_xlnm.Print_Area" localSheetId="18">'Tabela 18 '!$B$1:$G$13</definedName>
    <definedName name="_xlnm.Print_Area" localSheetId="5">'Tabela 5'!$A$1:$F$18</definedName>
    <definedName name="_xlnm.Print_Area" localSheetId="14">'tabela nr 14'!$A$1:$F$29</definedName>
    <definedName name="OLE_LINK1" localSheetId="0">'Dane  STAROSTWO'!$B$63</definedName>
  </definedNames>
  <calcPr calcId="191029"/>
</workbook>
</file>

<file path=xl/calcChain.xml><?xml version="1.0" encoding="utf-8"?>
<calcChain xmlns="http://schemas.openxmlformats.org/spreadsheetml/2006/main">
  <c r="Q14" i="42" l="1"/>
  <c r="R18" i="42"/>
  <c r="U29" i="42" s="1"/>
  <c r="T29" i="42"/>
  <c r="L14" i="42" s="1"/>
  <c r="R25" i="42"/>
  <c r="R19" i="42"/>
  <c r="R21" i="42" s="1"/>
  <c r="R26" i="42" s="1"/>
  <c r="L19" i="42"/>
  <c r="M6" i="34"/>
  <c r="L40" i="42"/>
  <c r="L42" i="42"/>
  <c r="L45" i="42"/>
  <c r="L18" i="42"/>
  <c r="L17" i="42"/>
  <c r="L13" i="42"/>
  <c r="L11" i="42"/>
  <c r="G44" i="42"/>
  <c r="D59" i="42"/>
  <c r="C59" i="42"/>
  <c r="D27" i="42"/>
  <c r="I27" i="42" s="1"/>
  <c r="C27" i="42"/>
  <c r="C11" i="29"/>
  <c r="D9" i="29"/>
  <c r="E9" i="9"/>
  <c r="D15" i="9"/>
  <c r="J13" i="9"/>
  <c r="I15" i="34" l="1"/>
  <c r="D15" i="34"/>
  <c r="C15" i="34"/>
  <c r="I13" i="34"/>
  <c r="D13" i="34"/>
  <c r="C13" i="34"/>
  <c r="D12" i="34"/>
  <c r="D5" i="9"/>
  <c r="F11" i="13"/>
  <c r="D11" i="13"/>
  <c r="C11" i="13"/>
  <c r="I10" i="29" l="1"/>
  <c r="R19" i="9"/>
  <c r="E9" i="29" l="1"/>
  <c r="C12" i="29"/>
  <c r="F9" i="29" l="1"/>
  <c r="C9" i="29" l="1"/>
  <c r="C17" i="29" s="1"/>
  <c r="D17" i="29" s="1"/>
  <c r="D10" i="29" l="1"/>
  <c r="D13" i="44"/>
  <c r="D8" i="32"/>
  <c r="F10" i="41"/>
  <c r="G8" i="13" l="1"/>
  <c r="H8" i="13" s="1"/>
  <c r="P15" i="9"/>
  <c r="P8" i="9" l="1"/>
  <c r="P13" i="9" l="1"/>
  <c r="P12" i="9"/>
  <c r="H52" i="42" l="1"/>
  <c r="E11" i="13" l="1"/>
  <c r="F27" i="42" l="1"/>
  <c r="D12" i="12"/>
  <c r="F8" i="12"/>
  <c r="H19" i="42" l="1"/>
  <c r="H15" i="42"/>
  <c r="E8" i="9" l="1"/>
  <c r="F9" i="9"/>
  <c r="F8" i="9" s="1"/>
  <c r="G9" i="9"/>
  <c r="G8" i="9" s="1"/>
  <c r="I9" i="9"/>
  <c r="I8" i="9" s="1"/>
  <c r="J9" i="9"/>
  <c r="J8" i="9" s="1"/>
  <c r="K9" i="9"/>
  <c r="K8" i="9" s="1"/>
  <c r="L9" i="9"/>
  <c r="L8" i="9" s="1"/>
  <c r="D9" i="9"/>
  <c r="D8" i="9" s="1"/>
  <c r="K18" i="9" l="1"/>
  <c r="G53" i="42"/>
  <c r="F59" i="42" l="1"/>
  <c r="G7" i="13"/>
  <c r="E7" i="12"/>
  <c r="F7" i="12" l="1"/>
  <c r="E12" i="12"/>
  <c r="K12" i="34"/>
  <c r="P9" i="9"/>
  <c r="H6" i="9"/>
  <c r="M9" i="9"/>
  <c r="M8" i="9" l="1"/>
  <c r="E15" i="37" l="1"/>
  <c r="C15" i="37"/>
  <c r="G9" i="13"/>
  <c r="H9" i="13" s="1"/>
  <c r="D10" i="41" l="1"/>
  <c r="E10" i="41"/>
  <c r="G10" i="41"/>
  <c r="H10" i="41"/>
  <c r="C10" i="41"/>
  <c r="N16" i="9" l="1"/>
  <c r="H16" i="9"/>
  <c r="N12" i="9"/>
  <c r="D24" i="38" l="1"/>
  <c r="C24" i="38"/>
  <c r="H7" i="13" l="1"/>
  <c r="G6" i="13"/>
  <c r="G11" i="13" s="1"/>
  <c r="H6" i="13" l="1"/>
  <c r="N10" i="9"/>
  <c r="H10" i="9"/>
  <c r="N7" i="9"/>
  <c r="O7" i="9" s="1"/>
  <c r="H11" i="13" l="1"/>
  <c r="O10" i="9"/>
  <c r="M13" i="34"/>
  <c r="K13" i="34"/>
  <c r="G13" i="34"/>
  <c r="D9" i="34"/>
  <c r="E9" i="34"/>
  <c r="F9" i="34"/>
  <c r="H9" i="34"/>
  <c r="I9" i="34"/>
  <c r="J9" i="34"/>
  <c r="M9" i="34"/>
  <c r="N13" i="9"/>
  <c r="H13" i="9"/>
  <c r="M7" i="34"/>
  <c r="M10" i="34"/>
  <c r="M11" i="34"/>
  <c r="M12" i="34"/>
  <c r="M14" i="34"/>
  <c r="M15" i="34"/>
  <c r="M16" i="34"/>
  <c r="M17" i="34"/>
  <c r="L13" i="34" l="1"/>
  <c r="O13" i="9"/>
  <c r="H14" i="40"/>
  <c r="G10" i="40"/>
  <c r="H10" i="40" s="1"/>
  <c r="G11" i="40"/>
  <c r="H11" i="40" s="1"/>
  <c r="G12" i="40"/>
  <c r="H12" i="40" s="1"/>
  <c r="G13" i="40"/>
  <c r="H13" i="40" s="1"/>
  <c r="G14" i="40"/>
  <c r="G15" i="40"/>
  <c r="H15" i="40" s="1"/>
  <c r="G9" i="40"/>
  <c r="H9" i="40" s="1"/>
  <c r="L18" i="34" l="1"/>
  <c r="Q13" i="9"/>
  <c r="S13" i="9"/>
  <c r="N13" i="34"/>
  <c r="H16" i="40"/>
  <c r="G16" i="40"/>
  <c r="F16" i="40"/>
  <c r="E16" i="40"/>
  <c r="D16" i="40"/>
  <c r="C16" i="40"/>
  <c r="F15" i="39"/>
  <c r="E15" i="39"/>
  <c r="D15" i="39"/>
  <c r="C15" i="39"/>
  <c r="D15" i="38"/>
  <c r="D20" i="38"/>
  <c r="C20" i="38"/>
  <c r="C15" i="38"/>
  <c r="D10" i="38"/>
  <c r="C10" i="38"/>
  <c r="E15" i="25" l="1"/>
  <c r="C15" i="25"/>
  <c r="D16" i="24" l="1"/>
  <c r="E16" i="24"/>
  <c r="F16" i="24"/>
  <c r="G16" i="24"/>
  <c r="H16" i="24"/>
  <c r="I16" i="24"/>
  <c r="J16" i="24"/>
  <c r="C16" i="24"/>
  <c r="J14" i="36" l="1"/>
  <c r="J15" i="36"/>
  <c r="J16" i="36"/>
  <c r="J17" i="36"/>
  <c r="J18" i="36"/>
  <c r="J19" i="36"/>
  <c r="J20" i="36"/>
  <c r="J21" i="36"/>
  <c r="J22" i="36"/>
  <c r="I13" i="36"/>
  <c r="I14" i="36"/>
  <c r="I15" i="36"/>
  <c r="I16" i="36"/>
  <c r="I17" i="36"/>
  <c r="I18" i="36"/>
  <c r="I19" i="36"/>
  <c r="I20" i="36"/>
  <c r="I21" i="36"/>
  <c r="I22" i="36"/>
  <c r="E23" i="36"/>
  <c r="F23" i="36"/>
  <c r="G23" i="36"/>
  <c r="H23" i="36"/>
  <c r="I23" i="36"/>
  <c r="D23" i="36"/>
  <c r="J8" i="36"/>
  <c r="J9" i="36"/>
  <c r="J10" i="36"/>
  <c r="J11" i="36"/>
  <c r="J12" i="36"/>
  <c r="J13" i="36"/>
  <c r="I8" i="36"/>
  <c r="I9" i="36"/>
  <c r="I10" i="36"/>
  <c r="I11" i="36"/>
  <c r="I12" i="36"/>
  <c r="J7" i="36"/>
  <c r="F9" i="12"/>
  <c r="F10" i="12"/>
  <c r="F11" i="12"/>
  <c r="F6" i="12"/>
  <c r="C12" i="12"/>
  <c r="J23" i="36" l="1"/>
  <c r="F12" i="12"/>
  <c r="K6" i="34"/>
  <c r="K7" i="34"/>
  <c r="K10" i="34"/>
  <c r="K11" i="34"/>
  <c r="K14" i="34"/>
  <c r="K15" i="34"/>
  <c r="K16" i="34"/>
  <c r="K17" i="34"/>
  <c r="G6" i="34"/>
  <c r="L6" i="34" s="1"/>
  <c r="N6" i="34" s="1"/>
  <c r="G7" i="34"/>
  <c r="G10" i="34"/>
  <c r="G11" i="34"/>
  <c r="G12" i="34"/>
  <c r="G14" i="34"/>
  <c r="G15" i="34"/>
  <c r="G16" i="34"/>
  <c r="G17" i="34"/>
  <c r="J8" i="34"/>
  <c r="H8" i="34"/>
  <c r="F8" i="34"/>
  <c r="E8" i="34"/>
  <c r="D8" i="34"/>
  <c r="J5" i="34"/>
  <c r="I5" i="34"/>
  <c r="H5" i="34"/>
  <c r="F5" i="34"/>
  <c r="E5" i="34"/>
  <c r="D5" i="34"/>
  <c r="N6" i="9"/>
  <c r="O6" i="9" s="1"/>
  <c r="N11" i="9"/>
  <c r="N14" i="9"/>
  <c r="N15" i="9"/>
  <c r="O15" i="9" s="1"/>
  <c r="N17" i="9"/>
  <c r="H11" i="9"/>
  <c r="H12" i="9"/>
  <c r="H14" i="9"/>
  <c r="H15" i="9"/>
  <c r="O16" i="9"/>
  <c r="H17" i="9"/>
  <c r="K5" i="9"/>
  <c r="L5" i="9"/>
  <c r="M5" i="9"/>
  <c r="E5" i="9"/>
  <c r="F5" i="9"/>
  <c r="G5" i="9"/>
  <c r="I5" i="9"/>
  <c r="J5" i="9"/>
  <c r="L15" i="34" l="1"/>
  <c r="N9" i="9"/>
  <c r="N8" i="9" s="1"/>
  <c r="H9" i="9"/>
  <c r="H8" i="9" s="1"/>
  <c r="O17" i="9"/>
  <c r="O14" i="9"/>
  <c r="G5" i="34"/>
  <c r="K5" i="34"/>
  <c r="O12" i="9"/>
  <c r="Q12" i="9" s="1"/>
  <c r="K9" i="34"/>
  <c r="G9" i="34"/>
  <c r="M5" i="34"/>
  <c r="O11" i="9"/>
  <c r="P10" i="9" s="1"/>
  <c r="M8" i="34"/>
  <c r="L10" i="34"/>
  <c r="L12" i="34"/>
  <c r="L7" i="34"/>
  <c r="N7" i="34" s="1"/>
  <c r="G8" i="34"/>
  <c r="L14" i="34"/>
  <c r="L11" i="34"/>
  <c r="L16" i="34"/>
  <c r="N16" i="34" s="1"/>
  <c r="L17" i="34"/>
  <c r="I8" i="34"/>
  <c r="K8" i="34" s="1"/>
  <c r="N5" i="9"/>
  <c r="H5" i="9"/>
  <c r="L5" i="34" l="1"/>
  <c r="Q15" i="9"/>
  <c r="P24" i="9"/>
  <c r="N14" i="34"/>
  <c r="O9" i="9"/>
  <c r="Q10" i="9"/>
  <c r="N17" i="34"/>
  <c r="N15" i="34"/>
  <c r="N11" i="34"/>
  <c r="L9" i="34"/>
  <c r="N12" i="34"/>
  <c r="O5" i="9"/>
  <c r="N10" i="34"/>
  <c r="L8" i="34"/>
  <c r="N5" i="34" l="1"/>
  <c r="O8" i="9"/>
  <c r="Q9" i="9"/>
  <c r="N9" i="34"/>
  <c r="N8" i="34" l="1"/>
  <c r="Q8" i="9"/>
  <c r="C14" i="14"/>
  <c r="H8" i="14"/>
  <c r="G14" i="14"/>
  <c r="H13" i="14"/>
  <c r="H12" i="14"/>
  <c r="H10" i="14"/>
  <c r="H9" i="14"/>
  <c r="E14" i="14"/>
  <c r="H7" i="14"/>
  <c r="F14" i="14" l="1"/>
  <c r="H11" i="14"/>
  <c r="D14" i="14"/>
  <c r="H14" i="14" l="1"/>
</calcChain>
</file>

<file path=xl/sharedStrings.xml><?xml version="1.0" encoding="utf-8"?>
<sst xmlns="http://schemas.openxmlformats.org/spreadsheetml/2006/main" count="829" uniqueCount="511">
  <si>
    <t>Lp.</t>
  </si>
  <si>
    <t>Okres wymagalności</t>
  </si>
  <si>
    <t>Razem</t>
  </si>
  <si>
    <t>Zwiększenia</t>
  </si>
  <si>
    <t>Zmniejszenia</t>
  </si>
  <si>
    <t>nabycie</t>
  </si>
  <si>
    <t>1.</t>
  </si>
  <si>
    <t>1.1.</t>
  </si>
  <si>
    <t>Grunty stanowiące własność jednostki samorządu terytorialnego przekazane w użytkowanie wieczyste innym podmiotom</t>
  </si>
  <si>
    <t>Budynki, lokale i obiekty inżynierii lądowej i wodnej</t>
  </si>
  <si>
    <t>1.2.</t>
  </si>
  <si>
    <t>Urządzenia techniczne i maszyny</t>
  </si>
  <si>
    <t>1.3.</t>
  </si>
  <si>
    <t>1.4.</t>
  </si>
  <si>
    <t>Inne środki trwałe</t>
  </si>
  <si>
    <t>Nazwa Jednostki</t>
  </si>
  <si>
    <t>4.</t>
  </si>
  <si>
    <t>5.</t>
  </si>
  <si>
    <t xml:space="preserve"> Siedziba jednostki</t>
  </si>
  <si>
    <t>Adres jednostki</t>
  </si>
  <si>
    <t>Podstawowy przedmiot działalności jednostki</t>
  </si>
  <si>
    <t>I. Wprowadzenie do sprawozdania finansowego.</t>
  </si>
  <si>
    <t xml:space="preserve">2. </t>
  </si>
  <si>
    <t xml:space="preserve">3. </t>
  </si>
  <si>
    <t>wskazanie, że sprawozdanie finansowe zawiera dane łączne, jeżeli w skład jednostki nadrzędnej lub jednostki samorządu terytorialnego wchodzą jednostki sporządzające samodzielne sprawozdania finansowe</t>
  </si>
  <si>
    <t>omówienie przyjętych zasad (polityki) rachunkowości, w tym metod wyceny aktywów i pasywów (także amortyzacji)</t>
  </si>
  <si>
    <t>inne informacje</t>
  </si>
  <si>
    <t>II</t>
  </si>
  <si>
    <t>Dodatkowe informacje i objaśnienia:</t>
  </si>
  <si>
    <t>Tytuł</t>
  </si>
  <si>
    <t>1</t>
  </si>
  <si>
    <t>2</t>
  </si>
  <si>
    <t>a</t>
  </si>
  <si>
    <t>b</t>
  </si>
  <si>
    <t>c</t>
  </si>
  <si>
    <t>likwidacja</t>
  </si>
  <si>
    <t>4</t>
  </si>
  <si>
    <t>Wartość netto na początek okresu</t>
  </si>
  <si>
    <t>Wartość netto na koniec okresu</t>
  </si>
  <si>
    <t>szczegółowy zakres zmian wartości grup rodzajowych środków trwałych, wartości niematerialnych i prawnych, zawierający stan tych aktywów na początek roku obrotowego, zwiększenia i zmniejszenia z tytułu: aktualizacji wartości, nabycia, rozchodu, przemieszczenia wewnętrznego oraz stan końcowy, a dla majątku amortyzowanego - podobne przedstawienie stanów i tytułów zmian dotychczasowej amortyzacji lub umorzenia</t>
  </si>
  <si>
    <t>aktualną wartość rynkową środków trwałych, w tym dóbr kultury - o ile jednostka dysponuje takimi informacjami</t>
  </si>
  <si>
    <t>1.3</t>
  </si>
  <si>
    <t>kwotę dokonanych w trakcie roku obrotowego odpisów aktualizujących wartość aktywów trwałych odrębnie dla długoterminowych aktywów niefinansowych oraz długoterminowych aktywów finansowych</t>
  </si>
  <si>
    <t>1.4</t>
  </si>
  <si>
    <t>wartość gruntów użytkowanych wieczyście</t>
  </si>
  <si>
    <t>1.5</t>
  </si>
  <si>
    <t>wartość nieamortyzowanych lub nieumarzanych przez jednostkę środków trwałych, używanych na podstawie umów najmu, dzierżawy i innych umów, w tym z tytułu umów leasingu</t>
  </si>
  <si>
    <t>1.6</t>
  </si>
  <si>
    <t>liczbę oraz wartość posiadanych papierów wartościowych, w tym akcji i udziałów oraz dłużnych papierów wartościowych</t>
  </si>
  <si>
    <t>1.7</t>
  </si>
  <si>
    <t>dane o stanie rezerw według celu ich utworzenia na początek roku obrotowego, zwiększeniach wykorzystaniu, rozwiązaniu i stanie końcowym</t>
  </si>
  <si>
    <t>1.8</t>
  </si>
  <si>
    <t>podział zobowiązań długoterminowych według pozycji bilansu o pozostałym od dnia bilansowego, przewidywanym umową lub wynikającym z innego tytułu prawnego, okresie spłaty:</t>
  </si>
  <si>
    <t xml:space="preserve"> b) powyżej 3 do 5 lat</t>
  </si>
  <si>
    <t xml:space="preserve">       c) powyżej 5 lat</t>
  </si>
  <si>
    <t xml:space="preserve"> a) powyżej 1 roku do 3 lat</t>
  </si>
  <si>
    <t>1.9</t>
  </si>
  <si>
    <t>kwotę zobowiązań w sytuacji gdy jednostka kwalifikuje umowy leasingu zgodnie z przepisami podatkowymi (leasing operacyjny), a według przepisów o rachunkowości byłby to leasing finansowy lub zwrotny z podziałem na kwotę zobowiązań z tytułu leasingu finansowego lub leasingu zwrotnego</t>
  </si>
  <si>
    <t>1.10</t>
  </si>
  <si>
    <t>łączną kwotę zobowiązań zabezpieczonych na majątku jednostki ze wskazaniem charakteru i formy tych zabezpieczeń</t>
  </si>
  <si>
    <t>1.11</t>
  </si>
  <si>
    <t>łączną kwotę zobowiązań warunkowych, w tym również udzielonych przez jednostkę gwarancji i poręczeń, także wekslowych, niewykazanych w bilansie, ze wskazaniem zobowiązań zabezpieczonych na majątku jednostki oraz charakteru i formy tych zabezpieczeń</t>
  </si>
  <si>
    <t>1.12</t>
  </si>
  <si>
    <t>wykaz istotnych pozycji czynnych i biernych rozliczeń międzyokresowych w tym kwotę czynnych rozliczeń międzyokresowych kosztów stanowiących różnicę między wartością otrzymanych finansowych składników aktywów a zobowiązaniem zapłaty za nie</t>
  </si>
  <si>
    <t>1.13</t>
  </si>
  <si>
    <t>łączną kwotę otrzymanych przez jednostkę gwarancji i poręczeń niewykazanych w bilansie</t>
  </si>
  <si>
    <t>1.14</t>
  </si>
  <si>
    <t>kwotę wypłaconych środków pieniężnych na świadczenia pracownicze</t>
  </si>
  <si>
    <t>dane o odpisach aktualizujacych wartość należnosci, ze wskazaniem stanu na poczatek roku obrotowego, zwiekszeniachm, wykorzystaniu, rozwiazaniu i stanie na koniec roku obrotowego, z uwzglednieniem naleznosci finansowych jednostek samorządu terytorialnego (stan pożyczek zagrozonych)</t>
  </si>
  <si>
    <t>1.15</t>
  </si>
  <si>
    <t>1.16</t>
  </si>
  <si>
    <t>2.</t>
  </si>
  <si>
    <t>2.1</t>
  </si>
  <si>
    <t>Wysokość odpisow aktualizujacych wartość zapasow</t>
  </si>
  <si>
    <t>2.2</t>
  </si>
  <si>
    <t>koszt wytworzenia środków trwałych w budowie, w tym odsetki oraz różnice kursowe, które powiększyły koszt wytworzenia środków trwałych w budowie w roku obrotowym</t>
  </si>
  <si>
    <t>2.3</t>
  </si>
  <si>
    <t>2.4.</t>
  </si>
  <si>
    <t>2.5</t>
  </si>
  <si>
    <t>3.</t>
  </si>
  <si>
    <t>informację o kwocie należności z tytułu podatków realizowanych przez organy podatkowe podległe ministrowi właściwemu do spraw finansów publicznych wykazywanych w sprawozdaniu z wykonania planu dochodów budżetowych</t>
  </si>
  <si>
    <t>Inne informacje niż wymienione powyżej, jeżeli mogłyby w istotny sposób wpłynąć na ocenę sytuacji majątkowej i finansowej oraz wynik finansowy jednostki</t>
  </si>
  <si>
    <t xml:space="preserve">Lp. </t>
  </si>
  <si>
    <r>
      <t>Powierzchnia  (m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sz val="11"/>
        <color theme="1"/>
        <rFont val="Calibri"/>
        <family val="2"/>
        <charset val="238"/>
        <scheme val="minor"/>
      </rPr>
      <t>)</t>
    </r>
  </si>
  <si>
    <t>Wartość (zł)</t>
  </si>
  <si>
    <t>x</t>
  </si>
  <si>
    <t>Razem:</t>
  </si>
  <si>
    <t xml:space="preserve">wykorzystane </t>
  </si>
  <si>
    <t>Stan na
koniec roku</t>
  </si>
  <si>
    <t>(rok, miesiąc, dzień)</t>
  </si>
  <si>
    <t>Pozostałe przychody operacyjne</t>
  </si>
  <si>
    <t>(główny księgowy)</t>
  </si>
  <si>
    <t>(kierownik jednostki)</t>
  </si>
  <si>
    <t>Pozostałe koszty operacyjne</t>
  </si>
  <si>
    <t>nie dotyczy</t>
  </si>
  <si>
    <t>nie występują</t>
  </si>
  <si>
    <t>przemieszczenia wewnętrzne</t>
  </si>
  <si>
    <t>Kwota zabezpieczenia</t>
  </si>
  <si>
    <t xml:space="preserve">1. </t>
  </si>
  <si>
    <t>RAZEM</t>
  </si>
  <si>
    <t>Kwotę wypłaconych środków pieniężnych na świadczenia pracownicze</t>
  </si>
  <si>
    <t>wykazane na koncie 405 - Ubezpieczenia społeczne i inne świadczenia</t>
  </si>
  <si>
    <t>Wyszczególnienie</t>
  </si>
  <si>
    <t>Nagrody jubileuszowe</t>
  </si>
  <si>
    <t>Koszty niewykorzystanych urlopów wraz ze składkami ZUS</t>
  </si>
  <si>
    <t>Inne świadczenia:</t>
  </si>
  <si>
    <t>Treść</t>
  </si>
  <si>
    <t xml:space="preserve">I. </t>
  </si>
  <si>
    <t>Razem wartości niematerialne i prawne</t>
  </si>
  <si>
    <t>Licencje i prawa autorskie dotyczace oprogramowania komputerowego</t>
  </si>
  <si>
    <t>Pozostale wartości niematerialne i prawne</t>
  </si>
  <si>
    <t xml:space="preserve">II. </t>
  </si>
  <si>
    <t>Razem rzeczowe aktywa trwałe</t>
  </si>
  <si>
    <t>2.1.</t>
  </si>
  <si>
    <t>Grunty, w tym:</t>
  </si>
  <si>
    <t>2.1.1.</t>
  </si>
  <si>
    <t>2.2.</t>
  </si>
  <si>
    <t>2.3.</t>
  </si>
  <si>
    <t>Środki transportu</t>
  </si>
  <si>
    <t xml:space="preserve">4. </t>
  </si>
  <si>
    <t>Razem środki trwałe</t>
  </si>
  <si>
    <t xml:space="preserve">aktualizacja </t>
  </si>
  <si>
    <t>inne zwiekszenia</t>
  </si>
  <si>
    <t>zwiększenia ogółem</t>
  </si>
  <si>
    <t>zbycie</t>
  </si>
  <si>
    <t>zmniejszenia ogółem</t>
  </si>
  <si>
    <t>Wartość poczatkowa - Stan                       na koniec okresu sprawozdaw-czego</t>
  </si>
  <si>
    <t>inne zmniejszenia</t>
  </si>
  <si>
    <t>………………………………</t>
  </si>
  <si>
    <t>……………………………………………</t>
  </si>
  <si>
    <t>(główny ksiegowy)</t>
  </si>
  <si>
    <t>Umorzenie - Stan                       na koniec okresu sprawozdaw-czego</t>
  </si>
  <si>
    <t>dotyczące zbytych składników</t>
  </si>
  <si>
    <t>Wyszczegolnienie  według grupy należności</t>
  </si>
  <si>
    <t>Stan   odpisow aktualizujacych                     na poczatek okresu sprawozdawczego</t>
  </si>
  <si>
    <t>Zwiekszenia odpisów aktualizujacych w ciagu okresu sprawozdawczego</t>
  </si>
  <si>
    <t>Zmniejaszenia odpisow aktualizujacych w ciagu                okresu sprawozdawczego</t>
  </si>
  <si>
    <t>rozwiazanie odpisow aktualizujacych (uznanie odpisow za zbędne)</t>
  </si>
  <si>
    <t>Stan  odpisow aktualizujacych na koniec okresu sprawozdawczego                (3+4-7)</t>
  </si>
  <si>
    <t>………………………………………</t>
  </si>
  <si>
    <t>Lokalizacja i numer dzialki</t>
  </si>
  <si>
    <t>Wartość gruntów uzytkowanych wieczyście - Stan                       na poczatek okresu sprawozdawczego</t>
  </si>
  <si>
    <t>Zwiększenia wartości gruntów uzytkowanych wieczyście - Stan                       w ciagu okresu sprawozdawczego</t>
  </si>
  <si>
    <t>Zmniejszenia wartości gruntów uzytkowanych wieczyście - Stan                       w ciagu okresu sprawozdawczego</t>
  </si>
  <si>
    <t>Stan  wartości gruntów użytkowanych wieczyście  na koniec okresu sprawozdawczego                                               (4+5-6)</t>
  </si>
  <si>
    <t xml:space="preserve">                                                         (rok, miesiąc, dzień)</t>
  </si>
  <si>
    <t>Stan odpisow aktualizujących                    na poczatek okresu sprawozdawczego</t>
  </si>
  <si>
    <t>Zwiększenia  odpisow aktualizujących                    w ciągu okresu sprawozdawczego</t>
  </si>
  <si>
    <t>Zmiększenia  odpisow aktualizujących                    w ciągu okresu sprawozdawczego</t>
  </si>
  <si>
    <t>Wartosci niematerialne i prawne</t>
  </si>
  <si>
    <t>Srodki trwałe</t>
  </si>
  <si>
    <t>Środki trwale w budowie (inwestycje)</t>
  </si>
  <si>
    <t>zaliczki naśrodki trwale w budowie (inwestycje)</t>
  </si>
  <si>
    <t>Razem długoterminowe aktywa finansowe</t>
  </si>
  <si>
    <t xml:space="preserve">5.1. </t>
  </si>
  <si>
    <t>Akcje i udziały</t>
  </si>
  <si>
    <t xml:space="preserve">5.2. </t>
  </si>
  <si>
    <t>Inne papiery wartościowe</t>
  </si>
  <si>
    <t>5.3.</t>
  </si>
  <si>
    <t>Inne długoterminowe aktywa finansowe</t>
  </si>
  <si>
    <t>X</t>
  </si>
  <si>
    <t>Ogółem (1 + 2 + 3 + 4 + 5)</t>
  </si>
  <si>
    <t xml:space="preserve">             (główny ksiegowy)</t>
  </si>
  <si>
    <t>……………………………..</t>
  </si>
  <si>
    <t xml:space="preserve">  (rok, miesiąc, dzień)</t>
  </si>
  <si>
    <t>Grunty</t>
  </si>
  <si>
    <t>Wartość na poczatek okresu sprawozdawczego</t>
  </si>
  <si>
    <t>Zmniejszenia w ciagu okresu sprawozdawczego</t>
  </si>
  <si>
    <t>Wartość na koniec okresu sprawozdawczego</t>
  </si>
  <si>
    <t xml:space="preserve">Stan na poczatek okresu sprawozdawczego </t>
  </si>
  <si>
    <t xml:space="preserve">Zwiekszenia w  okresie sprawozdawczym </t>
  </si>
  <si>
    <t xml:space="preserve">Zmniejszenia w  okresie sprawozdawczym </t>
  </si>
  <si>
    <t xml:space="preserve">Stan na koniec okresu sprawozdawczego </t>
  </si>
  <si>
    <t xml:space="preserve">liczba </t>
  </si>
  <si>
    <t>wartość</t>
  </si>
  <si>
    <t>(3+5+7)</t>
  </si>
  <si>
    <t>4+6+8)</t>
  </si>
  <si>
    <t>Akcje</t>
  </si>
  <si>
    <t>Udziały</t>
  </si>
  <si>
    <t xml:space="preserve">Tabela 6.   Liczba i wartość posiadanych papierow wartościowych, w tym akcji i udziałów oraz dłużnych papierow wartościowych </t>
  </si>
  <si>
    <t>3.1.</t>
  </si>
  <si>
    <t>3.2.</t>
  </si>
  <si>
    <t>4.1.</t>
  </si>
  <si>
    <t>4.2.</t>
  </si>
  <si>
    <t>Ogółem:</t>
  </si>
  <si>
    <t>Tabela 8.   Informacja o stanie rezerw</t>
  </si>
  <si>
    <t>Stan na początek okresu sprawozdawczego</t>
  </si>
  <si>
    <t>Zwiększenia w ciągu okresu sprawozdawczego</t>
  </si>
  <si>
    <t>wykorzystanie</t>
  </si>
  <si>
    <t>rozwiązane (uznanie rezerw za zbędne)</t>
  </si>
  <si>
    <t>Zmniejszenia razem  (5 + 8)</t>
  </si>
  <si>
    <t>Stan na koniec okresu sprawozdawczego   (3 +4 -7)</t>
  </si>
  <si>
    <t xml:space="preserve">Tabela 9. Zobowiazania długoterminowe według okresu spłaty </t>
  </si>
  <si>
    <t>Wyszcegółowienie zobowiazań wg pozycji bilansu</t>
  </si>
  <si>
    <t>powyżej 1 roku do 3 lat</t>
  </si>
  <si>
    <t>powyżej 3 lat do 5 lat</t>
  </si>
  <si>
    <t>powyżej 5 lat</t>
  </si>
  <si>
    <t>według stanu na:</t>
  </si>
  <si>
    <t>początek okresu sprawozdawczego</t>
  </si>
  <si>
    <t>koniec okresu sprawozdawczego</t>
  </si>
  <si>
    <t>………………………………….</t>
  </si>
  <si>
    <t>Wyszczególnienie według rodzajów zobowiązań</t>
  </si>
  <si>
    <t>Kwota zobowiązania</t>
  </si>
  <si>
    <t>Wyszczególnienie według formy i charakteru  zabezpieczenia</t>
  </si>
  <si>
    <t xml:space="preserve">5. </t>
  </si>
  <si>
    <t xml:space="preserve">6. </t>
  </si>
  <si>
    <t xml:space="preserve">7. </t>
  </si>
  <si>
    <t>Wyszczególnienie według rodzajów zobowiązań warunkowych</t>
  </si>
  <si>
    <t>Kwota zobowiązania warunkowego</t>
  </si>
  <si>
    <t>Wyszczególnienie według formy i charakteru  zabezpieczenia zobowiazania warunkowego</t>
  </si>
  <si>
    <t>Tabela 12. Czynne i bierne rozliczenia międzyokresowe</t>
  </si>
  <si>
    <t>Wartość rozliczeń miedzyokresowych                                                                                                            według stanu na:</t>
  </si>
  <si>
    <t>początek                                                                       okresu sprawozdawczego</t>
  </si>
  <si>
    <t>koniec                                                               okresu sprawozdawczego</t>
  </si>
  <si>
    <t>Rozliczenia międzyokresowe czynne kosztów</t>
  </si>
  <si>
    <t>Wyszczególnienie według                                                                                                                         rodzaju rozliczeń miedzyokresowych</t>
  </si>
  <si>
    <t>Rozliczenia międzyokresowe czynne kosztów  ogółem:</t>
  </si>
  <si>
    <t>Rozliczenia międzyokresowe czynne przychodów</t>
  </si>
  <si>
    <t>…</t>
  </si>
  <si>
    <t>Rozliczenia międzyokresowe czynne przychodów ogółem:</t>
  </si>
  <si>
    <t>Rozliczenia międzyokresowe bierne kosztów</t>
  </si>
  <si>
    <t>Rozliczenia międzyokresowe bierne kosztów  ogółem:</t>
  </si>
  <si>
    <t>Rozliczenia międzyokresowe bierne przychodów ogółem:</t>
  </si>
  <si>
    <t>Rozliczenia międzyokresowe bierne przychodów</t>
  </si>
  <si>
    <t>…………………………….</t>
  </si>
  <si>
    <t xml:space="preserve">             (główny ksiegowy)                                                                  (rok, miesiąc, dzień)</t>
  </si>
  <si>
    <t>6.</t>
  </si>
  <si>
    <t>7.</t>
  </si>
  <si>
    <t>Stan odpisów aktualizujacych na poczatek okresu sprawozdawczego</t>
  </si>
  <si>
    <t>Zwiększenia odpisów aktualizujacych w ciągu okresu sprawozdawczego</t>
  </si>
  <si>
    <t>rozwiazamnie odpisów aktualizujacych (uznanie odpisów za zbędne)</t>
  </si>
  <si>
    <t>Zmniejszenia odpisów aktualizujacych                                                                              w ciągu okresu sprawozdawczego</t>
  </si>
  <si>
    <t>zmniejszenia  razem  (5 + 6)</t>
  </si>
  <si>
    <t>Stan odpisów aktualizujacych na koniec okresu sprawozdawczego   (3+4-7)</t>
  </si>
  <si>
    <t>Wyszcegółowienie według rodzaju zapasów</t>
  </si>
  <si>
    <t>Wyszczególnienie  gruntów  uzytkowanych wieczyście                                          - dane identyfikujace grunt</t>
  </si>
  <si>
    <t>ogółem</t>
  </si>
  <si>
    <t>w tym:</t>
  </si>
  <si>
    <t>odsetki</t>
  </si>
  <si>
    <t>różnice kursowe</t>
  </si>
  <si>
    <t>Koszty wytworzenia poniesione                                                         w ciagu bieżącego okresu sprawozdawczego</t>
  </si>
  <si>
    <t>Wartość poczatkowa - Stan                       na początek okresu sprawozdaw-czego</t>
  </si>
  <si>
    <t>Umorzenie - Stan                       na początek okresu sprawozdaw-czego</t>
  </si>
  <si>
    <t xml:space="preserve">Tabela 3.     Odpisy aktualizujace wartość aktywów trwałych  </t>
  </si>
  <si>
    <t>Stan  odpisow aktualizujacych                          na koniec okresu sprawozdawczego                                               (4+5-6)</t>
  </si>
  <si>
    <t xml:space="preserve">Tabela 4.      Zmiany w stanie gruntów użytkowanych wieczyście  </t>
  </si>
  <si>
    <t>Tabela 5. Zmiany nieamortyzowanych lub nieumarzanych przez jednostkę środków trwałych, używanych na podstawie umów najmu, dzierżawy i innych umów, w tym z tytułu umów leasingu</t>
  </si>
  <si>
    <t>Dłużne papiery wartościowe</t>
  </si>
  <si>
    <t>początek okresu sprawo-zdawczego</t>
  </si>
  <si>
    <t>koniec okresu sprawo-zdawczego</t>
  </si>
  <si>
    <t>początek okresu sprawo- zdawczego</t>
  </si>
  <si>
    <t>początek okresu sprawo-zdawczego  (3+5+7)</t>
  </si>
  <si>
    <t>koniec okresu sprawo-zdawczego (4+6+8)</t>
  </si>
  <si>
    <t xml:space="preserve">Tabela 1.    Zmiany stanu wartości początkowej wartości  niematerialnych i prawnych oraz rzeczowych aktywow trwałych  </t>
  </si>
  <si>
    <r>
      <t xml:space="preserve">Tabela 2.  </t>
    </r>
    <r>
      <rPr>
        <b/>
        <sz val="12"/>
        <color theme="1"/>
        <rFont val="Arial"/>
        <family val="2"/>
        <charset val="238"/>
      </rPr>
      <t xml:space="preserve">  Zmiany stanu umorzenia/amortyzacji  wartości  niematerialnych i prawnych oraz rzeczowych aktywów trwałych                                                                                         </t>
    </r>
  </si>
  <si>
    <t>amortyzacja/ umorzenie za okres sprawozda-wczy</t>
  </si>
  <si>
    <t xml:space="preserve">aktualiza-cja </t>
  </si>
  <si>
    <t>2.5.</t>
  </si>
  <si>
    <t>dotyczące zlikwidowa-nych składników</t>
  </si>
  <si>
    <t>Wartość netto składników aktywów</t>
  </si>
  <si>
    <t>tabela nr 1 , nr 2</t>
  </si>
  <si>
    <t>tabela nr 3</t>
  </si>
  <si>
    <t>tabela nr 4</t>
  </si>
  <si>
    <t>tabela nr 5</t>
  </si>
  <si>
    <t>tabela nr 7</t>
  </si>
  <si>
    <t>nie wystepują</t>
  </si>
  <si>
    <t>tabela nr 9</t>
  </si>
  <si>
    <t>tabela nr 16</t>
  </si>
  <si>
    <t>tabela nr 8</t>
  </si>
  <si>
    <t>tabela  10</t>
  </si>
  <si>
    <t>tabela  11</t>
  </si>
  <si>
    <t>tabela nr 12</t>
  </si>
  <si>
    <t>tabela nr 13</t>
  </si>
  <si>
    <t>tabela nr 14</t>
  </si>
  <si>
    <t>Tabela nr 14</t>
  </si>
  <si>
    <t>tabela nr 15</t>
  </si>
  <si>
    <t>Gryfice  Pl. Zwycięstwa 37</t>
  </si>
  <si>
    <t>Tabela 15.  Wysokość odpisów aktualizujących wartość zapasów</t>
  </si>
  <si>
    <t>Tabela 16. Koszt wytworzenia środków trwałych w budowie</t>
  </si>
  <si>
    <t>Wskazanie okresu objętego sprawozdaniem</t>
  </si>
  <si>
    <t xml:space="preserve"> Aktywa i pasywa wyceniane są przy uwzględnianiu nadrzędnych zasad rachunkowości, w sposób przewidziany ustawą o rachunkowości i rozporzadzeniem Ministra Rozwoju i Finansow w sprawie szczegółowych zasad rachunkowości oraz planu kont dla budżetu państwa , budżetów jednostek samorządu terytorialnego........                                                                                                                                                             1) Za środki trwałe  uważa się przedmioty o przewidywanym okresie użytkowania dłuższym niż jeden rok i o wartości poczatkowej od 5.000,00 zł.                                                                                                            2)Środki trwałe o wartości początkowej od 5.000,00 zł do 9.999,99 zł uważa się za pozostałe srodki trwałe w użytkowaniu stosując jednorazowe umorzenie 100% ich wartości w miesiącu oddania do użytkowania w ciężar kosztów bieżącej działalności- podlegają one ewidencji ilościowo-wartościowej.                                                                                                                                                                                                  Wydatki poniesione na ich zakup badź wytworzenie  stanowią wydatki bieżące.                                                                                                                                                                                                                                           3)Środki trwałe o wartości początkowej równej 10.000,00 zł lub większej umarza się lub amortyzuje stosując metodę liniową.                                                                                                                                                  4) Przedmioty o wartości początkowej od 300 do 4.999,99 zł nie kwalifikuje się jako środki trwałe, uważa się je za wyposażenie stanowisk pracy i dla celów księgowych uważa  za zużyte w momencie oddania do użytkowania. Podlegają ewidencji ilościowej.                                                                                                                                                                                                                                                                                          5)  Przedmioty o wartości poczatkowej poniżej 300,00 zł stanowiące wyposażenie odnoszone są  w koszty bieżącej działalnosci w momencie zakupu, uważa się za zużyte  z datą oddania do użytkowania  i  nie podlegają inwentaryzacji.                                                                                                                                                                                                                                                                                                                            6) Do ewidencji i wyceny wartości niematerialnych i prawnych stosuje sią zasady jak dla środkow trwałych. Na potrzeby ustalenia stawek amortyzacyjnych jako okres ich  użytkowania przyjmuje się minimalny czas dokonywania odpisów amortyzacyjnych przewidziany przepisami ustawy o podatku dochodowym od osob prawnych.                                                                                                                                                                                                                             7) Materiały wycenia się z chwilą nabycia w cenach zakupu i odpisuje się w koszty na dzień ich zakupu.                                                                                                                                                                                                8) Na dzień bilansowy środki trwale ( z wyjatkiem  gruntów) wycenia się w wartosci netto, tj.  z uwzglednieniem odpisów umorzeniowych ustalonych na dzień bilansowy.</t>
  </si>
  <si>
    <t>zmniejszenia  - razem                             (5 + 6)</t>
  </si>
  <si>
    <t xml:space="preserve">Starostwo Powiatowe w Gryficach </t>
  </si>
  <si>
    <t>Ustawa z dnia 5 czerwca 1998r. o samorządzie powiatowym</t>
  </si>
  <si>
    <t>Środki trwałe w budowie (inwestycje)</t>
  </si>
  <si>
    <t>Zaliczki na środki trwałe                 w budowie (inwestycje)</t>
  </si>
  <si>
    <t>Wyszczegółowienie według rodzaju otrzymanych gwarancji i poręczeń</t>
  </si>
  <si>
    <t>Tabela 13.  Kwota otrzymanych gwarancji i poręczeń</t>
  </si>
  <si>
    <t>Wyszczególnienie rodzajów rezerw według celu ich utworzenia</t>
  </si>
  <si>
    <t>Sprawozdanie nie zawiera danych łącznych</t>
  </si>
  <si>
    <t xml:space="preserve">                       (rok, miesiąc, dzień)                                                                                                               (kierownik jednostki</t>
  </si>
  <si>
    <t>………………………..</t>
  </si>
  <si>
    <t>……………………</t>
  </si>
  <si>
    <t>……………</t>
  </si>
  <si>
    <t>(rok miesiąc, dzień)</t>
  </si>
  <si>
    <t>inne zwiększenia</t>
  </si>
  <si>
    <t xml:space="preserve">Tabela 7. Zmiany odpisów aktualizujacych wartość należnosci </t>
  </si>
  <si>
    <t>Tabela 10.     Łączna kwota zobowiazań zabezpieczonych na majątku jednostki ze wskazaniem                                                    charakteru i formy zabezpieczeń</t>
  </si>
  <si>
    <t>Kwota otrzymanych przez jednostkę                              gwarancji i poręczeń niewykazanych w bilansie                                                                                              według stanu na:</t>
  </si>
  <si>
    <t>kwota i charakter poszczególnych pozycji przychodów lub kosztów o nadzwyczajnej wartości lub które wystąpiły incydentalnie</t>
  </si>
  <si>
    <t>tabela nr 17</t>
  </si>
  <si>
    <t>Koszty wytworzenia poniesione                                                                 w ciągu poprzednich okresów sprawozdawczych</t>
  </si>
  <si>
    <t>Adaptacja pomieszczeń parteru - Gryf Areny</t>
  </si>
  <si>
    <t>Zysk ze sprzedaży środków trwałych i wartości niematerialnych i prawnych</t>
  </si>
  <si>
    <t>Zysk z likwidacji środków trwałych, inwestycji bez efektu gospodarczego</t>
  </si>
  <si>
    <t>3</t>
  </si>
  <si>
    <t>Wyegzekwowane odpisane należności</t>
  </si>
  <si>
    <t>5</t>
  </si>
  <si>
    <t>Darowizny środków trwałych</t>
  </si>
  <si>
    <t>6</t>
  </si>
  <si>
    <t>Darowizny środków pieniężnych i pozostałych środków obrotowych</t>
  </si>
  <si>
    <t>7</t>
  </si>
  <si>
    <t>Rozwiązane odpisu aktualizującego wartość należności</t>
  </si>
  <si>
    <t>8</t>
  </si>
  <si>
    <t>9</t>
  </si>
  <si>
    <t>10</t>
  </si>
  <si>
    <t>11</t>
  </si>
  <si>
    <t>12</t>
  </si>
  <si>
    <t>13</t>
  </si>
  <si>
    <t>Starta z likwidacji środków trwałych</t>
  </si>
  <si>
    <t>Nieplanowane odpisy środków trwałych, wartości niematerialnych i prawnych, które utraciły swoją przydatność</t>
  </si>
  <si>
    <t>Wartość środków trwałych w budowie bez efektu gospodarczego</t>
  </si>
  <si>
    <t>Wartość środków trwałych w budowie przekazanych nieodpłatnie</t>
  </si>
  <si>
    <t>Odpisanie kosztów zaniechanej lub niepodjętej produkcji</t>
  </si>
  <si>
    <t>Odpisy aktualizujące (obniżające) wartość zapasów rzeczowych składników majątku obrotowego</t>
  </si>
  <si>
    <t>Różnice wycen bilansowych środków trwałych</t>
  </si>
  <si>
    <t>Odpisane należności przedawnione, umorzone i nieściągalne</t>
  </si>
  <si>
    <t>Przekazane darowizny rzeczowe i finansowe</t>
  </si>
  <si>
    <t>Niezawinione niedobory składników majątku obrotowego</t>
  </si>
  <si>
    <t>Niezawinione niedobory środków trwałych</t>
  </si>
  <si>
    <t>Koszty postępowania spornego i egzekucyjnego</t>
  </si>
  <si>
    <t>14</t>
  </si>
  <si>
    <t>Odpisy aktualizacyjne z tytułu niedoborów składników majątku obrotowego</t>
  </si>
  <si>
    <t>15</t>
  </si>
  <si>
    <t>Odpisy aktualizujące wartość należności wątpliwych i nieściągalnych</t>
  </si>
  <si>
    <t>16</t>
  </si>
  <si>
    <t>Składki na rzecz organizacji społecznych</t>
  </si>
  <si>
    <t>17</t>
  </si>
  <si>
    <t>Trwała utrata wartości z tyt. ostrożnej wyceny</t>
  </si>
  <si>
    <t>towary</t>
  </si>
  <si>
    <t>materiały</t>
  </si>
  <si>
    <t>środki trwałe</t>
  </si>
  <si>
    <t>Zwrot wydatków z lat ubiegłych</t>
  </si>
  <si>
    <t>Korekta roczna odliczonego podatku VAT</t>
  </si>
  <si>
    <t xml:space="preserve">"Końcówki " VAT </t>
  </si>
  <si>
    <t>Wpłaty sponsorów na imprezy organizowane przez Powiat</t>
  </si>
  <si>
    <t>Zapłacone kary i odszkodowania</t>
  </si>
  <si>
    <t>Zwrot kosztów używania samochodu służbowego do celów prywatnych</t>
  </si>
  <si>
    <t>Wynagrodzenie płatnika ZUS i podatków dochodowych</t>
  </si>
  <si>
    <t>Symbol konta</t>
  </si>
  <si>
    <t>Nazwa konta analitycznego</t>
  </si>
  <si>
    <t>BO + Obroty narastające MA</t>
  </si>
  <si>
    <t xml:space="preserve">Kwota zobowiazań zabezpieczonych otrzymanymi (niewykazanymi w bilansie) gwarancjami i poręczeniami                                                                                                  według stanu na:      </t>
  </si>
  <si>
    <t>ekw.netto</t>
  </si>
  <si>
    <t>skł.ZUS</t>
  </si>
  <si>
    <t>razem</t>
  </si>
  <si>
    <t>kary, grzywny, odszkodowania</t>
  </si>
  <si>
    <t>Korzyst.z nieruchom. (w tym bezumowne)</t>
  </si>
  <si>
    <t>Zwrot opłat sądowych, kosztów upomnień i innych wierzytelności</t>
  </si>
  <si>
    <t>Strata ze sprzedaży środków trwałych i wartości niematerialnych i prawnych</t>
  </si>
  <si>
    <t>tabela nr 18</t>
  </si>
  <si>
    <t>Tabela nr 17</t>
  </si>
  <si>
    <t>Kwota i charakter poszczególnych pozycji przychodów lub kosztów o nadzwyczajnej wartości lub które wystąpiły incydentalnie</t>
  </si>
  <si>
    <t>Tabela 11.     Zobowiązania warunkowe na dzień bilansowy</t>
  </si>
  <si>
    <t>Świadczenia emerytalne (odprawy emerytalne)</t>
  </si>
  <si>
    <t>w tym ekwiwalent</t>
  </si>
  <si>
    <t>składki od ekwiwalentu</t>
  </si>
  <si>
    <t>końcówki VAT - koszty</t>
  </si>
  <si>
    <t>Zwiększenia w ciagu okresu sprawozdawczego</t>
  </si>
  <si>
    <t>404 *****-401*-**-01*-*****</t>
  </si>
  <si>
    <t>zasadnicze</t>
  </si>
  <si>
    <t>404 *****-401*-**-02*-*****</t>
  </si>
  <si>
    <t>funkcyjne</t>
  </si>
  <si>
    <t>404 *****-401*-**-03*-*****</t>
  </si>
  <si>
    <t>specjalne</t>
  </si>
  <si>
    <t>404 *****-401*-**-04*-*****</t>
  </si>
  <si>
    <t>stazowe</t>
  </si>
  <si>
    <t>404 *****-401*-**-06*-*****</t>
  </si>
  <si>
    <t>nagrody</t>
  </si>
  <si>
    <t>404 *****-401*-**-07*-*****</t>
  </si>
  <si>
    <t>wyn za czas choroby</t>
  </si>
  <si>
    <t>404 *****-401*-**-08*-*****</t>
  </si>
  <si>
    <t>nagr.jubileuszowe</t>
  </si>
  <si>
    <t>404 *****-401*-**-09*-*****</t>
  </si>
  <si>
    <t>odprawy</t>
  </si>
  <si>
    <t>404 *****-401*-**-10*-*****</t>
  </si>
  <si>
    <t>ekw.za urlop</t>
  </si>
  <si>
    <t>Niewykorzystane zgodnie z przeznaczeniem utworzone uprzednio rezerwy</t>
  </si>
  <si>
    <t>Opłata za korzystanie z terminala płatniczego i opłata akceptanta -uiszczona przez Fundację Polska Bezgotówkowa</t>
  </si>
  <si>
    <t>Koszty upomnień</t>
  </si>
  <si>
    <t xml:space="preserve">Gotówka z Biura rzeczy znalezionych </t>
  </si>
  <si>
    <t>Umorzone grzywny z WUAIB i należności z tyt.kosztów upomnienia</t>
  </si>
  <si>
    <t>760 70005-0770-00-1</t>
  </si>
  <si>
    <t>760 70005-0970-03-1</t>
  </si>
  <si>
    <t>OTRZYMANE ODSZKODOWANIA-NIERUCHOMOŚCI-POWIAT</t>
  </si>
  <si>
    <t>760 70005-0970-06-1</t>
  </si>
  <si>
    <t>INNE POZOSTAŁE PRZYCHODY-GOSPOD.NIERUCHOM.</t>
  </si>
  <si>
    <t>760 75020-0970-02-1</t>
  </si>
  <si>
    <t>PP-WYNAGRODZENIE PŁATNIKA-ZUS,US</t>
  </si>
  <si>
    <t>760 75020-0970-06-1</t>
  </si>
  <si>
    <t>PP-INNE POZOSTAŁE PRZYCHODY</t>
  </si>
  <si>
    <t>760 75020-0970-10-1</t>
  </si>
  <si>
    <t>PP-"KOŃCÓWKI"VAT Z PORZUCENIA</t>
  </si>
  <si>
    <t>760 92601-0940-1</t>
  </si>
  <si>
    <t>PP-ZWROT WYDATKÓW Z LAT UBIEGŁYCH-HALA</t>
  </si>
  <si>
    <t>760 92605-0970-06-1</t>
  </si>
  <si>
    <t>PP - INNE POZOSTAŁE PRZYCHODY</t>
  </si>
  <si>
    <t>Razem konto 760</t>
  </si>
  <si>
    <t>761 70005-4610-08-2</t>
  </si>
  <si>
    <t>PK-K.EGZEK.NALEŻ.GOSPOD.NIERUCH.SK.PAŃSTWA</t>
  </si>
  <si>
    <t>761 75020-4530-1</t>
  </si>
  <si>
    <t>PK-"KOŃCÓWKI"VAT</t>
  </si>
  <si>
    <t>761 75020-4610-08-1</t>
  </si>
  <si>
    <t>PK-KOSZTY EGZEKUCJI NALEŻN.-STAROSTWO-WŁASNE</t>
  </si>
  <si>
    <t>Razem konto 761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</si>
  <si>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</si>
  <si>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</si>
  <si>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</si>
  <si>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</si>
  <si>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</si>
  <si>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</si>
  <si>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</si>
  <si>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</si>
  <si>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</si>
  <si>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</si>
  <si>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</si>
  <si>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</si>
  <si>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</si>
  <si>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Zwroty dotacji i subwencji</t>
  </si>
  <si>
    <t>Dotacje dla uczniów z Ukrainy w szkołach niepublicznych Powiatu gryfickiego</t>
  </si>
  <si>
    <t>Koszt orzeczeń o niepełnosprawności itp. dla obywateli Ukrainy (finansowane z Funduszu Pomocy)</t>
  </si>
  <si>
    <t>inne informacje - wydatki związane z wojną na Ukrainie</t>
  </si>
  <si>
    <t>nie występuje</t>
  </si>
  <si>
    <t>Odpisy na należności główne</t>
  </si>
  <si>
    <t xml:space="preserve">Odpisy na odsetki </t>
  </si>
  <si>
    <t xml:space="preserve">Odpisy na koszty upomnienia </t>
  </si>
  <si>
    <t>w tym pozostałe odprawy</t>
  </si>
  <si>
    <t>Kara za niedotr.termonu zawarcia umowy dostawy energii elektr. -CUP</t>
  </si>
  <si>
    <t>(główny księowy)                                                                                              (rok miesiąc, dzień)</t>
  </si>
  <si>
    <t>Uszczególowienie pozycji z Bilansu Pozostałe należności (aktywa poz. B.II.4)</t>
  </si>
  <si>
    <t xml:space="preserve">tabela 18 - Innne informacje - Wydatki poniesione przez Starostwa w związku z wojną na Ukrainie </t>
  </si>
  <si>
    <t>404 *****-401*-**-11*-*****</t>
  </si>
  <si>
    <t>404 *****-401*-**-12*-*****</t>
  </si>
  <si>
    <t>godziny nadliczbowe</t>
  </si>
  <si>
    <t>pozost.wynagrodzenia</t>
  </si>
  <si>
    <t xml:space="preserve">Wyszczegółowienie </t>
  </si>
  <si>
    <t>PP-PRZYCHODY ZE SPRZEDAŻY GRUNTÓW (W TYM ZABUDOWAN</t>
  </si>
  <si>
    <t>760 75020-0640-1</t>
  </si>
  <si>
    <t>PP-ZWR.K.UPOMNIEŃ, K.EGZEK.I KOMORNICZYCH</t>
  </si>
  <si>
    <t>761 081</t>
  </si>
  <si>
    <t>PK-UMORZENIE NALEŻNOŚCI</t>
  </si>
  <si>
    <t>761 75020-3020-1</t>
  </si>
  <si>
    <t>ODSZKODOWANIA - DOT. PRACY</t>
  </si>
  <si>
    <t>761 75095-2957-1</t>
  </si>
  <si>
    <t>1.01.-31.12.2023 r.</t>
  </si>
  <si>
    <t>761 091</t>
  </si>
  <si>
    <t>PK-ODPISY AKTUALIZUJĄCE NALEŻNOŚCI</t>
  </si>
  <si>
    <t>Rozrachunki z pracownikami z tytułu pożyczek mieszkaniowych z ZFŚS</t>
  </si>
  <si>
    <t>Kaucje za butle z wodą w dystrybutorach</t>
  </si>
  <si>
    <t>Zasilenie rachunku bankowego dochodów Skarbu Państwa z tytułu odprowadzoego do urzędu skarbowego, a nie zapłąconego przez dłużników podatku VAT</t>
  </si>
  <si>
    <t>2.6</t>
  </si>
  <si>
    <t>Inne informacje - uszczególowienie pozycji z Bilansu Pozostałe należności (aktywa poz. B.II.4)</t>
  </si>
  <si>
    <t>tabela nr 19</t>
  </si>
  <si>
    <t>różnica prze.wewn.</t>
  </si>
  <si>
    <t>odpr.em.\</t>
  </si>
  <si>
    <t>Sprawozdanie finansowe za rok 2024 rok</t>
  </si>
  <si>
    <t>od 01.01.2024 r. do 31.12.2024 r.</t>
  </si>
  <si>
    <t>Sporządził: Jolanta Mazurek</t>
  </si>
  <si>
    <t>24.03.2025 r.</t>
  </si>
  <si>
    <t xml:space="preserve">                                                   2025-03-24</t>
  </si>
  <si>
    <t>………………………………                                                 2025-03-24</t>
  </si>
  <si>
    <t>Sporządziła: Jolanta Mazurek</t>
  </si>
  <si>
    <t>(główny księowy)                                                                                (rok miesiąc, dzień)</t>
  </si>
  <si>
    <t>k.290.1</t>
  </si>
  <si>
    <t>k.290.2</t>
  </si>
  <si>
    <t>k290.3</t>
  </si>
  <si>
    <t>Razem konto 404</t>
  </si>
  <si>
    <t>760 091</t>
  </si>
  <si>
    <t>ROZWIĄZANIE REZERW AKTUALIZUJĄCYCH NALEŻNOŚCI</t>
  </si>
  <si>
    <t>760 70005-0950-1</t>
  </si>
  <si>
    <t>PP- WPŁYWY Z KAR I ODSZKODOWAŃ WYNIK. Z UMÓW</t>
  </si>
  <si>
    <t>760 75020-0970-04-1</t>
  </si>
  <si>
    <t>PP-OTRZYMANE DAROWIZNY - NIEPIENIĘŻNE - NIEODPŁ.OT</t>
  </si>
  <si>
    <t>760 75020-0970-07-1</t>
  </si>
  <si>
    <t>PP-KOREKTA ROCZNA PODATKU VAT NALICZONEGO</t>
  </si>
  <si>
    <t>760 75095-0870-1</t>
  </si>
  <si>
    <t>PP- WPŁYWY ZE SPRZEDAŻY SKŁADNIKÓW MAJĄTKU</t>
  </si>
  <si>
    <t>760 92601-0950-1</t>
  </si>
  <si>
    <t>PP-KARY I ODSZKODOWANIA WYNIKAJĄCE Z UMÓW - HALA S</t>
  </si>
  <si>
    <t>1.01.-31.12.2024 r.</t>
  </si>
  <si>
    <t>Syntetyka po wybranych cyfrach konta za okres 01-12 2024 rok dla jednostki 001-STAROSTWO POWIATOWE</t>
  </si>
  <si>
    <t xml:space="preserve"> Strona : 1/1</t>
  </si>
  <si>
    <t>fiserv</t>
  </si>
  <si>
    <t>wpłaty sponsorów</t>
  </si>
  <si>
    <t>ZWROT NIEWYKORZYSTAEJ DOTACJI-CYFR.POW.,SWP</t>
  </si>
  <si>
    <t>761 85395-2957-1</t>
  </si>
  <si>
    <t>PK- ZWROT DOTACJI - DOSTĘPNY SAMORZĄD</t>
  </si>
  <si>
    <t>761 85395-2959-1</t>
  </si>
  <si>
    <t>PK - ZWROT NIEWYKORZYSTANEJ DOTACJI - DOSTĘPNY SAM</t>
  </si>
  <si>
    <t>Suma ubezpieczeniowa z polisy ubezpieczeniowej- 18.907.030,95 zł</t>
  </si>
  <si>
    <t xml:space="preserve">                2025-03-24                                                           ………………………………………..</t>
  </si>
  <si>
    <t>Sporządził:  Joanna Dembińska</t>
  </si>
  <si>
    <t>……………………..                                          2025-03-24</t>
  </si>
  <si>
    <t>Rata za rok 2025 z tyt.sprzedaży gruntów Powiatu</t>
  </si>
  <si>
    <t>Odsetki bankowe od konta sum depozytowych - inne niż należne kontrahentom od wadiów i zabezpieczeń nal. wyk.umowy</t>
  </si>
  <si>
    <t>Rozrachunki z tytułu udzielonych dotacji dla szkól niepublicznych, dla których na dzień 31.12.2024r. nie zakończył proces uznania za rozliczoną (kontrola wykonania trwa)</t>
  </si>
  <si>
    <t>zwrot części kosztów zastępstwa procesoweg (dot. Sk.P.)</t>
  </si>
  <si>
    <t>osetki bank po.20</t>
  </si>
  <si>
    <t>biuro rzezcy znal</t>
  </si>
  <si>
    <t>zarot kosz.zast.proces</t>
  </si>
  <si>
    <t xml:space="preserve">Tabela 19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</si>
</sst>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zł&quot;;[Red]\-#,##0.00\ &quot;zł&quot;"/>
    <numFmt numFmtId="164" formatCode="#,##0.00_ ;[Red]\-#,##0.00\ "/>
    <numFmt numFmtId="165" formatCode="#,##0.00_ ;\-#,##0.00\ "/>
    <numFmt numFmtId="166" formatCode="#\ ###\ ###\ ##0.00"/>
  </numFmts>
  <fonts count="52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1"/>
      <name val="Arial"/>
      <family val="2"/>
    </font>
    <font>
      <sz val="10"/>
      <name val="Arial"/>
      <family val="2"/>
      <charset val="238"/>
    </font>
    <font>
      <b/>
      <i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"/>
      <family val="2"/>
    </font>
    <font>
      <sz val="10"/>
      <name val="Arial CE"/>
      <charset val="238"/>
    </font>
    <font>
      <sz val="8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8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color rgb="FFFF0000"/>
      <name val="Arial CE"/>
      <charset val="238"/>
    </font>
    <font>
      <b/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name val="Arial CE"/>
      <charset val="238"/>
    </font>
    <font>
      <sz val="11"/>
      <color theme="0"/>
      <name val="Calibri"/>
      <family val="2"/>
      <charset val="238"/>
      <scheme val="minor"/>
    </font>
    <font>
      <sz val="8"/>
      <name val="Arial CE"/>
      <charset val="238"/>
    </font>
    <font>
      <b/>
      <sz val="9"/>
      <color theme="1"/>
      <name val="Arial"/>
      <family val="2"/>
      <charset val="238"/>
    </font>
    <font>
      <b/>
      <sz val="8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12"/>
      <name val="Arial"/>
      <family val="2"/>
      <charset val="238"/>
    </font>
    <font>
      <sz val="12"/>
      <color theme="1"/>
      <name val="Arial"/>
      <family val="2"/>
      <charset val="238"/>
    </font>
    <font>
      <sz val="11"/>
      <name val="Arial"/>
      <family val="2"/>
      <charset val="238"/>
    </font>
    <font>
      <sz val="11"/>
      <color theme="1"/>
      <name val="Times New Roman"/>
      <family val="1"/>
      <charset val="238"/>
    </font>
    <font>
      <b/>
      <sz val="11"/>
      <color rgb="FFFF0000"/>
      <name val="Arial"/>
      <family val="2"/>
      <charset val="238"/>
    </font>
    <font>
      <sz val="11"/>
      <color rgb="FFFF0000"/>
      <name val="Arial"/>
      <family val="2"/>
      <charset val="238"/>
    </font>
    <font>
      <sz val="11"/>
      <name val="Arial"/>
      <family val="2"/>
    </font>
    <font>
      <b/>
      <sz val="11"/>
      <color rgb="FFFF0000"/>
      <name val="Arial CE"/>
      <charset val="238"/>
    </font>
    <font>
      <sz val="8"/>
      <color indexed="8"/>
      <name val="Arial ce"/>
      <charset val="238"/>
    </font>
    <font>
      <b/>
      <sz val="8"/>
      <color indexed="8"/>
      <name val="Arial ce"/>
      <charset val="238"/>
    </font>
    <font>
      <b/>
      <sz val="10"/>
      <color indexed="8"/>
      <name val="Arial ce"/>
      <charset val="238"/>
    </font>
    <font>
      <sz val="10"/>
      <color indexed="8"/>
      <name val="Arial ce"/>
      <charset val="238"/>
    </font>
    <font>
      <sz val="10"/>
      <color theme="1"/>
      <name val="Calibri"/>
      <family val="2"/>
      <charset val="238"/>
      <scheme val="minor"/>
    </font>
    <font>
      <sz val="10"/>
      <color rgb="FFFF0000"/>
      <name val="Arial"/>
      <family val="2"/>
      <charset val="238"/>
    </font>
    <font>
      <sz val="9"/>
      <name val="Arial"/>
      <family val="2"/>
      <charset val="238"/>
    </font>
    <font>
      <sz val="11"/>
      <name val="Calibri"/>
      <family val="2"/>
      <charset val="238"/>
      <scheme val="minor"/>
    </font>
    <font>
      <sz val="7"/>
      <color indexed="8"/>
      <name val="Arial ce"/>
      <charset val="238"/>
    </font>
    <font>
      <sz val="10"/>
      <color indexed="8"/>
      <name val="Arial"/>
      <family val="2"/>
      <charset val="238"/>
    </font>
    <font>
      <sz val="10"/>
      <color rgb="FFED0000"/>
      <name val="Arial CE"/>
      <charset val="238"/>
    </font>
    <font>
      <sz val="11"/>
      <color rgb="FFED0000"/>
      <name val="Calibri"/>
      <family val="2"/>
      <charset val="238"/>
      <scheme val="minor"/>
    </font>
    <font>
      <sz val="10"/>
      <color rgb="FFED0000"/>
      <name val="Calibri"/>
      <family val="2"/>
      <charset val="238"/>
      <scheme val="minor"/>
    </font>
    <font>
      <b/>
      <i/>
      <sz val="12"/>
      <color theme="1"/>
      <name val="Arial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mediumGray">
        <fgColor indexed="26"/>
        <bgColor auto="1"/>
      </patternFill>
    </fill>
    <fill>
      <patternFill patternType="mediumGray">
        <fgColor indexed="22"/>
        <bgColor auto="1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76E3FF"/>
        <bgColor indexed="64"/>
      </patternFill>
    </fill>
    <fill>
      <patternFill patternType="solid">
        <fgColor rgb="FFC5D3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6">
    <xf numFmtId="0" fontId="0" fillId="0" borderId="0"/>
    <xf numFmtId="4" fontId="2" fillId="0" borderId="0" applyBorder="0" applyAlignment="0">
      <alignment horizontal="center" vertical="center" wrapText="1"/>
    </xf>
    <xf numFmtId="1" fontId="4" fillId="0" borderId="2" applyBorder="0">
      <alignment horizontal="center" vertical="center"/>
    </xf>
    <xf numFmtId="1" fontId="5" fillId="0" borderId="0" applyBorder="0">
      <alignment horizontal="left" vertical="center"/>
    </xf>
    <xf numFmtId="4" fontId="6" fillId="0" borderId="2" applyBorder="0">
      <alignment vertical="center" wrapText="1"/>
    </xf>
    <xf numFmtId="0" fontId="8" fillId="0" borderId="1" applyBorder="0">
      <alignment vertical="center" wrapText="1"/>
      <protection locked="0"/>
    </xf>
    <xf numFmtId="0" fontId="6" fillId="2" borderId="11" applyBorder="0">
      <alignment horizontal="center" vertical="center" wrapText="1"/>
      <protection locked="0"/>
    </xf>
    <xf numFmtId="1" fontId="6" fillId="0" borderId="2" applyBorder="0">
      <alignment horizontal="center" vertical="center"/>
      <protection locked="0"/>
    </xf>
    <xf numFmtId="4" fontId="6" fillId="0" borderId="1" applyBorder="0">
      <alignment horizontal="right" vertical="center" wrapText="1"/>
    </xf>
    <xf numFmtId="4" fontId="4" fillId="0" borderId="1" applyBorder="0">
      <alignment horizontal="right" vertical="center" wrapText="1"/>
      <protection locked="0"/>
    </xf>
    <xf numFmtId="4" fontId="6" fillId="0" borderId="1">
      <alignment horizontal="right" vertical="center" wrapText="1"/>
      <protection locked="0"/>
    </xf>
    <xf numFmtId="0" fontId="6" fillId="0" borderId="6" applyBorder="0">
      <alignment vertical="center"/>
      <protection locked="0"/>
    </xf>
    <xf numFmtId="4" fontId="6" fillId="0" borderId="31" applyBorder="0">
      <alignment horizontal="centerContinuous" vertical="center" wrapText="1"/>
      <protection locked="0"/>
    </xf>
    <xf numFmtId="4" fontId="7" fillId="0" borderId="0" applyBorder="0">
      <alignment horizontal="left" vertical="center"/>
      <protection locked="0"/>
    </xf>
    <xf numFmtId="4" fontId="4" fillId="0" borderId="1" applyBorder="0">
      <alignment horizontal="right" vertical="center" wrapText="1"/>
    </xf>
    <xf numFmtId="0" fontId="25" fillId="0" borderId="0"/>
  </cellStyleXfs>
  <cellXfs count="586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/>
    <xf numFmtId="4" fontId="3" fillId="0" borderId="0" xfId="1" applyFont="1" applyBorder="1" applyAlignment="1">
      <alignment vertical="center"/>
    </xf>
    <xf numFmtId="4" fontId="2" fillId="0" borderId="0" xfId="1" applyBorder="1" applyAlignment="1">
      <alignment vertical="center"/>
    </xf>
    <xf numFmtId="4" fontId="6" fillId="0" borderId="1" xfId="8" applyBorder="1">
      <alignment horizontal="right" vertical="center" wrapText="1"/>
    </xf>
    <xf numFmtId="1" fontId="4" fillId="0" borderId="2" xfId="2" applyBorder="1" applyProtection="1">
      <alignment horizontal="center" vertical="center"/>
      <protection locked="0"/>
    </xf>
    <xf numFmtId="0" fontId="8" fillId="0" borderId="1" xfId="5" applyBorder="1">
      <alignment vertical="center" wrapText="1"/>
      <protection locked="0"/>
    </xf>
    <xf numFmtId="1" fontId="6" fillId="0" borderId="12" xfId="7" applyBorder="1">
      <alignment horizontal="center" vertical="center"/>
      <protection locked="0"/>
    </xf>
    <xf numFmtId="4" fontId="6" fillId="0" borderId="6" xfId="8" applyBorder="1">
      <alignment horizontal="right" vertical="center" wrapText="1"/>
    </xf>
    <xf numFmtId="0" fontId="13" fillId="0" borderId="0" xfId="0" applyFont="1"/>
    <xf numFmtId="0" fontId="15" fillId="0" borderId="0" xfId="0" applyFont="1"/>
    <xf numFmtId="0" fontId="9" fillId="0" borderId="0" xfId="0" applyFont="1" applyAlignment="1">
      <alignment horizontal="right"/>
    </xf>
    <xf numFmtId="4" fontId="4" fillId="0" borderId="0" xfId="0" applyNumberFormat="1" applyFont="1" applyAlignment="1">
      <alignment vertical="center"/>
    </xf>
    <xf numFmtId="1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vertical="center" wrapText="1"/>
    </xf>
    <xf numFmtId="4" fontId="6" fillId="0" borderId="1" xfId="4" applyBorder="1" applyProtection="1">
      <alignment vertical="center" wrapText="1"/>
      <protection locked="0"/>
    </xf>
    <xf numFmtId="4" fontId="6" fillId="0" borderId="6" xfId="4" applyBorder="1" applyProtection="1">
      <alignment vertical="center" wrapText="1"/>
      <protection locked="0"/>
    </xf>
    <xf numFmtId="0" fontId="4" fillId="0" borderId="1" xfId="5" applyFont="1" applyBorder="1">
      <alignment vertical="center" wrapText="1"/>
      <protection locked="0"/>
    </xf>
    <xf numFmtId="4" fontId="6" fillId="0" borderId="1" xfId="10">
      <alignment horizontal="right" vertical="center" wrapText="1"/>
      <protection locked="0"/>
    </xf>
    <xf numFmtId="4" fontId="6" fillId="0" borderId="8" xfId="8" applyBorder="1">
      <alignment horizontal="right" vertical="center" wrapText="1"/>
    </xf>
    <xf numFmtId="4" fontId="4" fillId="0" borderId="1" xfId="9" applyBorder="1">
      <alignment horizontal="right" vertical="center" wrapText="1"/>
      <protection locked="0"/>
    </xf>
    <xf numFmtId="4" fontId="6" fillId="0" borderId="7" xfId="8" applyBorder="1">
      <alignment horizontal="right" vertical="center" wrapText="1"/>
    </xf>
    <xf numFmtId="0" fontId="16" fillId="2" borderId="13" xfId="6" applyFont="1" applyBorder="1">
      <alignment horizontal="center" vertical="center" wrapText="1"/>
      <protection locked="0"/>
    </xf>
    <xf numFmtId="0" fontId="17" fillId="0" borderId="1" xfId="5" applyFont="1" applyBorder="1">
      <alignment vertical="center" wrapText="1"/>
      <protection locked="0"/>
    </xf>
    <xf numFmtId="0" fontId="19" fillId="0" borderId="0" xfId="0" applyFont="1"/>
    <xf numFmtId="0" fontId="20" fillId="0" borderId="1" xfId="5" applyFont="1" applyBorder="1">
      <alignment vertical="center" wrapText="1"/>
      <protection locked="0"/>
    </xf>
    <xf numFmtId="0" fontId="22" fillId="0" borderId="0" xfId="0" applyFont="1"/>
    <xf numFmtId="0" fontId="6" fillId="2" borderId="1" xfId="6" applyBorder="1">
      <alignment horizontal="center" vertical="center" wrapText="1"/>
      <protection locked="0"/>
    </xf>
    <xf numFmtId="0" fontId="1" fillId="0" borderId="1" xfId="0" applyFont="1" applyBorder="1"/>
    <xf numFmtId="4" fontId="0" fillId="0" borderId="0" xfId="0" applyNumberFormat="1"/>
    <xf numFmtId="0" fontId="6" fillId="2" borderId="11" xfId="6" applyBorder="1">
      <alignment horizontal="center" vertical="center" wrapText="1"/>
      <protection locked="0"/>
    </xf>
    <xf numFmtId="0" fontId="6" fillId="2" borderId="4" xfId="6" applyBorder="1">
      <alignment horizontal="center" vertical="center" wrapText="1"/>
      <protection locked="0"/>
    </xf>
    <xf numFmtId="1" fontId="5" fillId="0" borderId="0" xfId="3" applyProtection="1">
      <alignment horizontal="left" vertical="center"/>
      <protection locked="0"/>
    </xf>
    <xf numFmtId="0" fontId="18" fillId="0" borderId="0" xfId="0" applyFont="1"/>
    <xf numFmtId="0" fontId="23" fillId="0" borderId="0" xfId="5" applyFont="1" applyBorder="1">
      <alignment vertical="center" wrapText="1"/>
      <protection locked="0"/>
    </xf>
    <xf numFmtId="0" fontId="0" fillId="0" borderId="8" xfId="0" applyBorder="1"/>
    <xf numFmtId="1" fontId="6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horizontal="center" vertical="center" wrapText="1"/>
    </xf>
    <xf numFmtId="4" fontId="6" fillId="0" borderId="12" xfId="12" applyBorder="1">
      <alignment horizontal="centerContinuous" vertical="center" wrapText="1"/>
      <protection locked="0"/>
    </xf>
    <xf numFmtId="4" fontId="6" fillId="0" borderId="6" xfId="12" applyBorder="1">
      <alignment horizontal="centerContinuous" vertical="center" wrapText="1"/>
      <protection locked="0"/>
    </xf>
    <xf numFmtId="4" fontId="4" fillId="0" borderId="0" xfId="0" applyNumberFormat="1" applyFont="1" applyAlignment="1">
      <alignment horizontal="left" vertical="center"/>
    </xf>
    <xf numFmtId="3" fontId="6" fillId="0" borderId="0" xfId="0" applyNumberFormat="1" applyFont="1" applyAlignment="1">
      <alignment horizontal="center" vertical="center"/>
    </xf>
    <xf numFmtId="0" fontId="24" fillId="0" borderId="0" xfId="0" applyFont="1"/>
    <xf numFmtId="0" fontId="0" fillId="0" borderId="6" xfId="0" applyBorder="1"/>
    <xf numFmtId="0" fontId="4" fillId="2" borderId="1" xfId="6" applyFont="1" applyBorder="1" applyAlignment="1">
      <alignment horizontal="left" vertical="center" wrapText="1"/>
      <protection locked="0"/>
    </xf>
    <xf numFmtId="0" fontId="6" fillId="2" borderId="1" xfId="6" applyBorder="1" applyAlignment="1">
      <alignment horizontal="left" vertical="center" wrapText="1"/>
      <protection locked="0"/>
    </xf>
    <xf numFmtId="1" fontId="6" fillId="0" borderId="0" xfId="7" applyBorder="1">
      <alignment horizontal="center" vertical="center"/>
      <protection locked="0"/>
    </xf>
    <xf numFmtId="4" fontId="6" fillId="0" borderId="0" xfId="4" applyBorder="1" applyProtection="1">
      <alignment vertical="center" wrapText="1"/>
      <protection locked="0"/>
    </xf>
    <xf numFmtId="4" fontId="6" fillId="0" borderId="0" xfId="8" applyBorder="1">
      <alignment horizontal="right" vertical="center" wrapText="1"/>
    </xf>
    <xf numFmtId="1" fontId="4" fillId="0" borderId="0" xfId="2" applyBorder="1" applyProtection="1">
      <alignment horizontal="center" vertical="center"/>
      <protection locked="0"/>
    </xf>
    <xf numFmtId="0" fontId="8" fillId="0" borderId="0" xfId="5" applyBorder="1">
      <alignment vertical="center" wrapText="1"/>
      <protection locked="0"/>
    </xf>
    <xf numFmtId="4" fontId="4" fillId="0" borderId="0" xfId="9" applyBorder="1">
      <alignment horizontal="right" vertical="center" wrapText="1"/>
      <protection locked="0"/>
    </xf>
    <xf numFmtId="0" fontId="25" fillId="0" borderId="0" xfId="5" applyFont="1" applyBorder="1" applyAlignment="1">
      <alignment horizontal="center" vertical="center" wrapText="1"/>
      <protection locked="0"/>
    </xf>
    <xf numFmtId="16" fontId="4" fillId="2" borderId="2" xfId="6" applyNumberFormat="1" applyFont="1" applyBorder="1">
      <alignment horizontal="center" vertical="center" wrapText="1"/>
      <protection locked="0"/>
    </xf>
    <xf numFmtId="0" fontId="4" fillId="2" borderId="2" xfId="6" applyFont="1" applyBorder="1">
      <alignment horizontal="center" vertical="center" wrapText="1"/>
      <protection locked="0"/>
    </xf>
    <xf numFmtId="0" fontId="6" fillId="2" borderId="2" xfId="6" applyBorder="1">
      <alignment horizontal="center" vertical="center" wrapText="1"/>
      <protection locked="0"/>
    </xf>
    <xf numFmtId="0" fontId="4" fillId="2" borderId="12" xfId="6" applyFont="1" applyBorder="1">
      <alignment horizontal="center" vertical="center" wrapText="1"/>
      <protection locked="0"/>
    </xf>
    <xf numFmtId="0" fontId="4" fillId="2" borderId="6" xfId="6" applyFont="1" applyBorder="1" applyAlignment="1">
      <alignment horizontal="left" vertical="center" wrapText="1"/>
      <protection locked="0"/>
    </xf>
    <xf numFmtId="0" fontId="11" fillId="2" borderId="6" xfId="6" applyFont="1" applyBorder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4" fontId="4" fillId="0" borderId="0" xfId="9" applyBorder="1" applyAlignment="1">
      <alignment vertical="center" wrapText="1"/>
      <protection locked="0"/>
    </xf>
    <xf numFmtId="4" fontId="17" fillId="0" borderId="0" xfId="9" applyFont="1" applyBorder="1" applyAlignment="1">
      <alignment vertical="center" wrapText="1"/>
      <protection locked="0"/>
    </xf>
    <xf numFmtId="0" fontId="27" fillId="0" borderId="2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28" fillId="0" borderId="1" xfId="0" applyFont="1" applyBorder="1"/>
    <xf numFmtId="0" fontId="28" fillId="0" borderId="9" xfId="0" applyFont="1" applyBorder="1"/>
    <xf numFmtId="0" fontId="0" fillId="0" borderId="9" xfId="0" applyBorder="1"/>
    <xf numFmtId="0" fontId="0" fillId="0" borderId="46" xfId="0" applyBorder="1"/>
    <xf numFmtId="0" fontId="12" fillId="0" borderId="47" xfId="0" applyFont="1" applyBorder="1" applyAlignment="1">
      <alignment horizontal="center" vertical="center"/>
    </xf>
    <xf numFmtId="0" fontId="12" fillId="0" borderId="48" xfId="0" applyFont="1" applyBorder="1" applyAlignment="1">
      <alignment horizontal="center" vertical="center"/>
    </xf>
    <xf numFmtId="0" fontId="0" fillId="0" borderId="48" xfId="0" applyBorder="1"/>
    <xf numFmtId="0" fontId="0" fillId="0" borderId="49" xfId="0" applyBorder="1"/>
    <xf numFmtId="0" fontId="25" fillId="0" borderId="0" xfId="5" applyFont="1" applyBorder="1" applyAlignment="1">
      <alignment horizontal="left" vertical="center" wrapText="1"/>
      <protection locked="0"/>
    </xf>
    <xf numFmtId="0" fontId="28" fillId="0" borderId="2" xfId="0" applyFont="1" applyBorder="1" applyAlignment="1">
      <alignment vertical="center"/>
    </xf>
    <xf numFmtId="0" fontId="28" fillId="0" borderId="42" xfId="0" applyFont="1" applyBorder="1" applyAlignment="1">
      <alignment vertical="center"/>
    </xf>
    <xf numFmtId="0" fontId="15" fillId="0" borderId="0" xfId="0" applyFont="1" applyAlignment="1">
      <alignment wrapText="1"/>
    </xf>
    <xf numFmtId="0" fontId="10" fillId="0" borderId="12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" fillId="0" borderId="0" xfId="0" applyFont="1"/>
    <xf numFmtId="0" fontId="29" fillId="0" borderId="1" xfId="0" applyFont="1" applyBorder="1" applyAlignment="1">
      <alignment horizontal="center" vertical="center"/>
    </xf>
    <xf numFmtId="2" fontId="1" fillId="0" borderId="1" xfId="0" applyNumberFormat="1" applyFont="1" applyBorder="1"/>
    <xf numFmtId="0" fontId="9" fillId="0" borderId="0" xfId="0" applyFont="1"/>
    <xf numFmtId="0" fontId="22" fillId="0" borderId="8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1" fillId="0" borderId="2" xfId="0" applyFont="1" applyBorder="1"/>
    <xf numFmtId="2" fontId="1" fillId="0" borderId="8" xfId="0" applyNumberFormat="1" applyFont="1" applyBorder="1"/>
    <xf numFmtId="16" fontId="1" fillId="0" borderId="2" xfId="0" applyNumberFormat="1" applyFont="1" applyBorder="1"/>
    <xf numFmtId="1" fontId="4" fillId="0" borderId="2" xfId="7" applyFont="1" applyBorder="1">
      <alignment horizontal="center" vertical="center"/>
      <protection locked="0"/>
    </xf>
    <xf numFmtId="0" fontId="27" fillId="0" borderId="19" xfId="0" applyFont="1" applyBorder="1" applyAlignment="1">
      <alignment horizontal="center" vertical="center" wrapText="1"/>
    </xf>
    <xf numFmtId="4" fontId="4" fillId="0" borderId="0" xfId="9" applyBorder="1" applyAlignment="1">
      <alignment horizontal="center" vertical="center" wrapText="1"/>
      <protection locked="0"/>
    </xf>
    <xf numFmtId="4" fontId="17" fillId="0" borderId="0" xfId="9" applyFont="1" applyBorder="1" applyAlignment="1">
      <alignment horizontal="center" vertical="center" wrapText="1"/>
      <protection locked="0"/>
    </xf>
    <xf numFmtId="0" fontId="27" fillId="0" borderId="1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8" xfId="0" applyFont="1" applyBorder="1" applyAlignment="1">
      <alignment horizontal="center"/>
    </xf>
    <xf numFmtId="0" fontId="0" fillId="0" borderId="2" xfId="0" applyBorder="1"/>
    <xf numFmtId="0" fontId="0" fillId="0" borderId="12" xfId="0" applyBorder="1"/>
    <xf numFmtId="4" fontId="0" fillId="0" borderId="6" xfId="0" applyNumberFormat="1" applyBorder="1"/>
    <xf numFmtId="4" fontId="0" fillId="0" borderId="7" xfId="0" applyNumberFormat="1" applyBorder="1"/>
    <xf numFmtId="0" fontId="22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8" fillId="0" borderId="48" xfId="0" applyFont="1" applyBorder="1" applyAlignment="1">
      <alignment horizontal="center" vertical="center"/>
    </xf>
    <xf numFmtId="2" fontId="28" fillId="0" borderId="48" xfId="0" applyNumberFormat="1" applyFont="1" applyBorder="1"/>
    <xf numFmtId="2" fontId="28" fillId="0" borderId="48" xfId="0" applyNumberFormat="1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2" fontId="28" fillId="0" borderId="49" xfId="0" applyNumberFormat="1" applyFont="1" applyBorder="1"/>
    <xf numFmtId="0" fontId="22" fillId="0" borderId="1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2" fontId="10" fillId="0" borderId="48" xfId="0" applyNumberFormat="1" applyFont="1" applyBorder="1" applyAlignment="1">
      <alignment horizontal="center" vertical="center"/>
    </xf>
    <xf numFmtId="2" fontId="0" fillId="0" borderId="1" xfId="0" applyNumberFormat="1" applyBorder="1"/>
    <xf numFmtId="0" fontId="12" fillId="0" borderId="1" xfId="0" applyFont="1" applyBorder="1" applyAlignment="1">
      <alignment horizontal="right"/>
    </xf>
    <xf numFmtId="2" fontId="12" fillId="0" borderId="1" xfId="0" applyNumberFormat="1" applyFont="1" applyBorder="1"/>
    <xf numFmtId="0" fontId="12" fillId="0" borderId="1" xfId="0" applyFont="1" applyBorder="1"/>
    <xf numFmtId="4" fontId="4" fillId="0" borderId="0" xfId="9" applyBorder="1" applyAlignment="1">
      <alignment vertical="center"/>
      <protection locked="0"/>
    </xf>
    <xf numFmtId="4" fontId="4" fillId="0" borderId="0" xfId="9" applyBorder="1" applyAlignment="1">
      <alignment horizontal="center" vertical="center"/>
      <protection locked="0"/>
    </xf>
    <xf numFmtId="0" fontId="12" fillId="0" borderId="1" xfId="0" applyFont="1" applyBorder="1" applyAlignment="1">
      <alignment horizontal="center"/>
    </xf>
    <xf numFmtId="0" fontId="28" fillId="0" borderId="2" xfId="0" applyFont="1" applyBorder="1" applyAlignment="1">
      <alignment horizontal="center"/>
    </xf>
    <xf numFmtId="0" fontId="29" fillId="0" borderId="8" xfId="0" applyFont="1" applyBorder="1" applyAlignment="1">
      <alignment horizontal="center" vertical="center" wrapText="1"/>
    </xf>
    <xf numFmtId="0" fontId="12" fillId="0" borderId="12" xfId="0" applyFont="1" applyBorder="1"/>
    <xf numFmtId="0" fontId="12" fillId="0" borderId="6" xfId="0" applyFont="1" applyBorder="1"/>
    <xf numFmtId="4" fontId="12" fillId="0" borderId="6" xfId="0" applyNumberFormat="1" applyFont="1" applyBorder="1"/>
    <xf numFmtId="0" fontId="12" fillId="0" borderId="0" xfId="0" applyFont="1"/>
    <xf numFmtId="2" fontId="22" fillId="0" borderId="1" xfId="0" applyNumberFormat="1" applyFont="1" applyBorder="1" applyAlignment="1">
      <alignment horizontal="right"/>
    </xf>
    <xf numFmtId="0" fontId="29" fillId="0" borderId="2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29" fillId="0" borderId="8" xfId="0" applyFont="1" applyBorder="1" applyAlignment="1">
      <alignment horizontal="center"/>
    </xf>
    <xf numFmtId="2" fontId="22" fillId="0" borderId="8" xfId="0" applyNumberFormat="1" applyFont="1" applyBorder="1" applyAlignment="1">
      <alignment horizontal="right"/>
    </xf>
    <xf numFmtId="4" fontId="12" fillId="0" borderId="7" xfId="0" applyNumberFormat="1" applyFont="1" applyBorder="1"/>
    <xf numFmtId="0" fontId="1" fillId="0" borderId="42" xfId="0" applyFont="1" applyBorder="1"/>
    <xf numFmtId="0" fontId="1" fillId="0" borderId="9" xfId="0" applyFont="1" applyBorder="1"/>
    <xf numFmtId="2" fontId="1" fillId="0" borderId="9" xfId="0" applyNumberFormat="1" applyFont="1" applyBorder="1"/>
    <xf numFmtId="2" fontId="1" fillId="0" borderId="46" xfId="0" applyNumberFormat="1" applyFont="1" applyBorder="1"/>
    <xf numFmtId="0" fontId="22" fillId="0" borderId="47" xfId="0" applyFont="1" applyBorder="1"/>
    <xf numFmtId="0" fontId="22" fillId="0" borderId="48" xfId="0" applyFont="1" applyBorder="1"/>
    <xf numFmtId="2" fontId="22" fillId="0" borderId="48" xfId="0" applyNumberFormat="1" applyFont="1" applyBorder="1"/>
    <xf numFmtId="2" fontId="22" fillId="0" borderId="49" xfId="0" applyNumberFormat="1" applyFont="1" applyBorder="1"/>
    <xf numFmtId="0" fontId="1" fillId="0" borderId="19" xfId="0" applyFont="1" applyBorder="1"/>
    <xf numFmtId="0" fontId="1" fillId="0" borderId="13" xfId="0" applyFont="1" applyBorder="1"/>
    <xf numFmtId="2" fontId="1" fillId="0" borderId="13" xfId="0" applyNumberFormat="1" applyFont="1" applyBorder="1"/>
    <xf numFmtId="2" fontId="1" fillId="0" borderId="10" xfId="0" applyNumberFormat="1" applyFont="1" applyBorder="1"/>
    <xf numFmtId="0" fontId="29" fillId="0" borderId="12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7" xfId="0" applyFont="1" applyBorder="1" applyAlignment="1">
      <alignment horizontal="center" vertical="center"/>
    </xf>
    <xf numFmtId="1" fontId="30" fillId="0" borderId="0" xfId="3" applyFont="1" applyAlignment="1" applyProtection="1">
      <alignment horizontal="left" vertical="top"/>
      <protection locked="0"/>
    </xf>
    <xf numFmtId="0" fontId="6" fillId="2" borderId="19" xfId="6" applyBorder="1">
      <alignment horizontal="center" vertical="center" wrapText="1"/>
      <protection locked="0"/>
    </xf>
    <xf numFmtId="0" fontId="6" fillId="2" borderId="13" xfId="6" applyBorder="1" applyAlignment="1">
      <alignment horizontal="left" vertical="center" wrapText="1"/>
      <protection locked="0"/>
    </xf>
    <xf numFmtId="0" fontId="6" fillId="2" borderId="50" xfId="6" applyBorder="1">
      <alignment horizontal="center" vertical="center" wrapText="1"/>
      <protection locked="0"/>
    </xf>
    <xf numFmtId="0" fontId="6" fillId="2" borderId="44" xfId="6" applyBorder="1">
      <alignment horizontal="center" vertical="center" wrapText="1"/>
      <protection locked="0"/>
    </xf>
    <xf numFmtId="0" fontId="6" fillId="2" borderId="51" xfId="6" applyBorder="1">
      <alignment horizontal="center" vertical="center" wrapText="1"/>
      <protection locked="0"/>
    </xf>
    <xf numFmtId="0" fontId="6" fillId="2" borderId="52" xfId="6" applyBorder="1">
      <alignment horizontal="center" vertical="center" wrapText="1"/>
      <protection locked="0"/>
    </xf>
    <xf numFmtId="0" fontId="11" fillId="2" borderId="44" xfId="6" applyFont="1" applyBorder="1">
      <alignment horizontal="center" vertical="center" wrapText="1"/>
      <protection locked="0"/>
    </xf>
    <xf numFmtId="0" fontId="6" fillId="2" borderId="6" xfId="6" applyBorder="1">
      <alignment horizontal="center" vertical="center" wrapText="1"/>
      <protection locked="0"/>
    </xf>
    <xf numFmtId="0" fontId="6" fillId="2" borderId="47" xfId="6" applyBorder="1">
      <alignment horizontal="center" vertical="center" wrapText="1"/>
      <protection locked="0"/>
    </xf>
    <xf numFmtId="0" fontId="6" fillId="2" borderId="48" xfId="6" applyBorder="1">
      <alignment horizontal="center" vertical="center" wrapText="1"/>
      <protection locked="0"/>
    </xf>
    <xf numFmtId="0" fontId="6" fillId="2" borderId="53" xfId="6" applyBorder="1">
      <alignment horizontal="center" vertical="center" wrapText="1"/>
      <protection locked="0"/>
    </xf>
    <xf numFmtId="0" fontId="6" fillId="2" borderId="54" xfId="6" applyBorder="1">
      <alignment horizontal="center" vertical="center" wrapText="1"/>
      <protection locked="0"/>
    </xf>
    <xf numFmtId="0" fontId="6" fillId="2" borderId="55" xfId="6" applyBorder="1">
      <alignment horizontal="center" vertical="center" wrapText="1"/>
      <protection locked="0"/>
    </xf>
    <xf numFmtId="0" fontId="6" fillId="2" borderId="56" xfId="6" applyBorder="1">
      <alignment horizontal="center" vertical="center" wrapText="1"/>
      <protection locked="0"/>
    </xf>
    <xf numFmtId="0" fontId="26" fillId="0" borderId="5" xfId="0" applyFont="1" applyBorder="1" applyAlignment="1">
      <alignment horizontal="center" vertical="center" wrapText="1"/>
    </xf>
    <xf numFmtId="0" fontId="6" fillId="2" borderId="49" xfId="6" applyBorder="1">
      <alignment horizontal="center" vertical="center" wrapText="1"/>
      <protection locked="0"/>
    </xf>
    <xf numFmtId="0" fontId="16" fillId="2" borderId="28" xfId="6" applyFont="1" applyBorder="1">
      <alignment horizontal="center" vertical="center" wrapText="1"/>
      <protection locked="0"/>
    </xf>
    <xf numFmtId="0" fontId="16" fillId="2" borderId="43" xfId="6" applyFont="1" applyBorder="1">
      <alignment horizontal="center" vertical="center" wrapText="1"/>
      <protection locked="0"/>
    </xf>
    <xf numFmtId="0" fontId="16" fillId="2" borderId="59" xfId="6" applyFont="1" applyBorder="1">
      <alignment horizontal="center" vertical="center" wrapText="1"/>
      <protection locked="0"/>
    </xf>
    <xf numFmtId="0" fontId="16" fillId="2" borderId="25" xfId="6" applyFont="1" applyBorder="1">
      <alignment horizontal="center" vertical="center" wrapText="1"/>
      <protection locked="0"/>
    </xf>
    <xf numFmtId="0" fontId="16" fillId="2" borderId="24" xfId="6" applyFont="1" applyBorder="1">
      <alignment horizontal="center" vertical="center" wrapText="1"/>
      <protection locked="0"/>
    </xf>
    <xf numFmtId="0" fontId="26" fillId="0" borderId="11" xfId="0" applyFont="1" applyBorder="1" applyAlignment="1">
      <alignment horizontal="center" vertical="center" wrapText="1"/>
    </xf>
    <xf numFmtId="0" fontId="31" fillId="0" borderId="0" xfId="0" applyFont="1"/>
    <xf numFmtId="164" fontId="16" fillId="2" borderId="13" xfId="6" applyNumberFormat="1" applyFont="1" applyBorder="1">
      <alignment horizontal="center" vertical="center" wrapText="1"/>
      <protection locked="0"/>
    </xf>
    <xf numFmtId="164" fontId="16" fillId="2" borderId="10" xfId="6" applyNumberFormat="1" applyFont="1" applyBorder="1">
      <alignment horizontal="center" vertical="center" wrapText="1"/>
      <protection locked="0"/>
    </xf>
    <xf numFmtId="164" fontId="6" fillId="2" borderId="13" xfId="6" applyNumberFormat="1" applyBorder="1">
      <alignment horizontal="center" vertical="center" wrapText="1"/>
      <protection locked="0"/>
    </xf>
    <xf numFmtId="164" fontId="11" fillId="2" borderId="1" xfId="6" applyNumberFormat="1" applyFont="1" applyBorder="1">
      <alignment horizontal="center" vertical="center" wrapText="1"/>
      <protection locked="0"/>
    </xf>
    <xf numFmtId="164" fontId="6" fillId="2" borderId="1" xfId="6" applyNumberFormat="1" applyBorder="1">
      <alignment horizontal="center" vertical="center" wrapText="1"/>
      <protection locked="0"/>
    </xf>
    <xf numFmtId="164" fontId="0" fillId="0" borderId="1" xfId="0" applyNumberFormat="1" applyBorder="1"/>
    <xf numFmtId="164" fontId="16" fillId="2" borderId="1" xfId="6" applyNumberFormat="1" applyFont="1" applyBorder="1">
      <alignment horizontal="center" vertical="center" wrapText="1"/>
      <protection locked="0"/>
    </xf>
    <xf numFmtId="164" fontId="16" fillId="2" borderId="8" xfId="6" applyNumberFormat="1" applyFont="1" applyBorder="1">
      <alignment horizontal="center" vertical="center" wrapText="1"/>
      <protection locked="0"/>
    </xf>
    <xf numFmtId="164" fontId="16" fillId="2" borderId="6" xfId="6" applyNumberFormat="1" applyFont="1" applyBorder="1">
      <alignment horizontal="center" vertical="center" wrapText="1"/>
      <protection locked="0"/>
    </xf>
    <xf numFmtId="164" fontId="6" fillId="2" borderId="6" xfId="6" applyNumberFormat="1" applyBorder="1">
      <alignment horizontal="center" vertical="center" wrapText="1"/>
      <protection locked="0"/>
    </xf>
    <xf numFmtId="164" fontId="11" fillId="2" borderId="6" xfId="6" applyNumberFormat="1" applyFont="1" applyBorder="1">
      <alignment horizontal="center" vertical="center" wrapText="1"/>
      <protection locked="0"/>
    </xf>
    <xf numFmtId="164" fontId="6" fillId="2" borderId="44" xfId="6" applyNumberFormat="1" applyBorder="1">
      <alignment horizontal="center" vertical="center" wrapText="1"/>
      <protection locked="0"/>
    </xf>
    <xf numFmtId="164" fontId="0" fillId="0" borderId="6" xfId="0" applyNumberFormat="1" applyBorder="1"/>
    <xf numFmtId="164" fontId="0" fillId="0" borderId="0" xfId="0" applyNumberFormat="1"/>
    <xf numFmtId="164" fontId="16" fillId="2" borderId="26" xfId="6" applyNumberFormat="1" applyFont="1" applyBorder="1">
      <alignment horizontal="center" vertical="center" wrapText="1"/>
      <protection locked="0"/>
    </xf>
    <xf numFmtId="164" fontId="16" fillId="2" borderId="19" xfId="6" applyNumberFormat="1" applyFont="1" applyBorder="1">
      <alignment horizontal="center" vertical="center" wrapText="1"/>
      <protection locked="0"/>
    </xf>
    <xf numFmtId="164" fontId="16" fillId="2" borderId="27" xfId="6" applyNumberFormat="1" applyFont="1" applyBorder="1">
      <alignment horizontal="center" vertical="center" wrapText="1"/>
      <protection locked="0"/>
    </xf>
    <xf numFmtId="164" fontId="16" fillId="2" borderId="40" xfId="6" applyNumberFormat="1" applyFont="1" applyBorder="1">
      <alignment horizontal="center" vertical="center" wrapText="1"/>
      <protection locked="0"/>
    </xf>
    <xf numFmtId="164" fontId="0" fillId="0" borderId="19" xfId="0" applyNumberFormat="1" applyBorder="1"/>
    <xf numFmtId="164" fontId="0" fillId="0" borderId="10" xfId="0" applyNumberFormat="1" applyBorder="1"/>
    <xf numFmtId="164" fontId="6" fillId="2" borderId="19" xfId="6" applyNumberFormat="1" applyBorder="1">
      <alignment horizontal="center" vertical="center" wrapText="1"/>
      <protection locked="0"/>
    </xf>
    <xf numFmtId="164" fontId="6" fillId="2" borderId="27" xfId="6" applyNumberFormat="1" applyBorder="1">
      <alignment horizontal="center" vertical="center" wrapText="1"/>
      <protection locked="0"/>
    </xf>
    <xf numFmtId="164" fontId="0" fillId="0" borderId="2" xfId="0" applyNumberFormat="1" applyBorder="1"/>
    <xf numFmtId="164" fontId="0" fillId="0" borderId="8" xfId="0" applyNumberFormat="1" applyBorder="1"/>
    <xf numFmtId="164" fontId="16" fillId="2" borderId="35" xfId="6" applyNumberFormat="1" applyFont="1" applyBorder="1">
      <alignment horizontal="center" vertical="center" wrapText="1"/>
      <protection locked="0"/>
    </xf>
    <xf numFmtId="164" fontId="6" fillId="2" borderId="12" xfId="6" applyNumberFormat="1" applyBorder="1">
      <alignment horizontal="center" vertical="center" wrapText="1"/>
      <protection locked="0"/>
    </xf>
    <xf numFmtId="164" fontId="16" fillId="2" borderId="57" xfId="6" applyNumberFormat="1" applyFont="1" applyBorder="1">
      <alignment horizontal="center" vertical="center" wrapText="1"/>
      <protection locked="0"/>
    </xf>
    <xf numFmtId="164" fontId="6" fillId="2" borderId="31" xfId="6" applyNumberFormat="1" applyBorder="1">
      <alignment horizontal="center" vertical="center" wrapText="1"/>
      <protection locked="0"/>
    </xf>
    <xf numFmtId="164" fontId="16" fillId="2" borderId="34" xfId="6" applyNumberFormat="1" applyFont="1" applyBorder="1">
      <alignment horizontal="center" vertical="center" wrapText="1"/>
      <protection locked="0"/>
    </xf>
    <xf numFmtId="164" fontId="0" fillId="0" borderId="12" xfId="0" applyNumberFormat="1" applyBorder="1"/>
    <xf numFmtId="164" fontId="0" fillId="0" borderId="7" xfId="0" applyNumberFormat="1" applyBorder="1"/>
    <xf numFmtId="0" fontId="0" fillId="0" borderId="1" xfId="0" applyBorder="1" applyAlignment="1">
      <alignment wrapText="1"/>
    </xf>
    <xf numFmtId="164" fontId="12" fillId="0" borderId="1" xfId="0" applyNumberFormat="1" applyFont="1" applyBorder="1"/>
    <xf numFmtId="164" fontId="8" fillId="0" borderId="0" xfId="5" applyNumberFormat="1" applyBorder="1">
      <alignment vertical="center" wrapText="1"/>
      <protection locked="0"/>
    </xf>
    <xf numFmtId="16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left"/>
    </xf>
    <xf numFmtId="0" fontId="12" fillId="0" borderId="1" xfId="0" applyFont="1" applyBorder="1" applyAlignment="1">
      <alignment horizontal="center" wrapText="1"/>
    </xf>
    <xf numFmtId="164" fontId="22" fillId="0" borderId="1" xfId="0" applyNumberFormat="1" applyFont="1" applyBorder="1" applyAlignment="1">
      <alignment horizontal="right" wrapText="1"/>
    </xf>
    <xf numFmtId="164" fontId="22" fillId="0" borderId="8" xfId="0" applyNumberFormat="1" applyFont="1" applyBorder="1" applyAlignment="1">
      <alignment horizontal="right" wrapText="1"/>
    </xf>
    <xf numFmtId="164" fontId="0" fillId="0" borderId="1" xfId="0" applyNumberFormat="1" applyBorder="1" applyAlignment="1">
      <alignment wrapText="1"/>
    </xf>
    <xf numFmtId="0" fontId="12" fillId="0" borderId="2" xfId="0" applyFont="1" applyBorder="1" applyAlignment="1">
      <alignment horizontal="center"/>
    </xf>
    <xf numFmtId="164" fontId="12" fillId="0" borderId="1" xfId="0" applyNumberFormat="1" applyFont="1" applyBorder="1" applyAlignment="1">
      <alignment horizontal="center" wrapText="1"/>
    </xf>
    <xf numFmtId="164" fontId="10" fillId="0" borderId="1" xfId="0" applyNumberFormat="1" applyFont="1" applyBorder="1" applyAlignment="1">
      <alignment horizontal="right" wrapText="1"/>
    </xf>
    <xf numFmtId="164" fontId="10" fillId="0" borderId="8" xfId="0" applyNumberFormat="1" applyFont="1" applyBorder="1" applyAlignment="1">
      <alignment horizontal="right" wrapText="1"/>
    </xf>
    <xf numFmtId="164" fontId="0" fillId="0" borderId="9" xfId="0" applyNumberFormat="1" applyBorder="1"/>
    <xf numFmtId="164" fontId="0" fillId="0" borderId="46" xfId="0" applyNumberFormat="1" applyBorder="1"/>
    <xf numFmtId="164" fontId="10" fillId="0" borderId="48" xfId="0" applyNumberFormat="1" applyFont="1" applyBorder="1" applyAlignment="1">
      <alignment horizontal="right" vertical="center"/>
    </xf>
    <xf numFmtId="164" fontId="1" fillId="0" borderId="1" xfId="0" applyNumberFormat="1" applyFont="1" applyBorder="1"/>
    <xf numFmtId="0" fontId="18" fillId="0" borderId="0" xfId="0" applyFont="1" applyAlignment="1">
      <alignment vertical="center" wrapText="1"/>
    </xf>
    <xf numFmtId="1" fontId="32" fillId="0" borderId="0" xfId="2" applyFont="1" applyBorder="1">
      <alignment horizontal="center" vertical="center"/>
    </xf>
    <xf numFmtId="0" fontId="18" fillId="0" borderId="0" xfId="0" applyFont="1" applyAlignment="1">
      <alignment wrapText="1"/>
    </xf>
    <xf numFmtId="0" fontId="33" fillId="0" borderId="0" xfId="0" applyFont="1" applyAlignment="1">
      <alignment horizontal="center" vertical="center" wrapText="1"/>
    </xf>
    <xf numFmtId="1" fontId="2" fillId="0" borderId="0" xfId="2" applyFont="1" applyBorder="1" applyAlignment="1">
      <alignment horizontal="left" vertical="center"/>
    </xf>
    <xf numFmtId="4" fontId="3" fillId="0" borderId="5" xfId="0" applyNumberFormat="1" applyFont="1" applyBorder="1" applyAlignment="1">
      <alignment vertical="center" wrapText="1"/>
    </xf>
    <xf numFmtId="0" fontId="18" fillId="0" borderId="8" xfId="0" applyFont="1" applyBorder="1" applyAlignment="1">
      <alignment vertical="center" wrapText="1"/>
    </xf>
    <xf numFmtId="0" fontId="18" fillId="0" borderId="7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23" fillId="0" borderId="1" xfId="5" applyFont="1" applyBorder="1">
      <alignment vertical="center" wrapText="1"/>
      <protection locked="0"/>
    </xf>
    <xf numFmtId="0" fontId="36" fillId="0" borderId="1" xfId="0" applyFont="1" applyBorder="1" applyAlignment="1">
      <alignment vertical="center" wrapText="1"/>
    </xf>
    <xf numFmtId="0" fontId="37" fillId="0" borderId="1" xfId="5" applyFont="1" applyBorder="1">
      <alignment vertical="center" wrapText="1"/>
      <protection locked="0"/>
    </xf>
    <xf numFmtId="0" fontId="19" fillId="0" borderId="1" xfId="0" applyFont="1" applyBorder="1"/>
    <xf numFmtId="1" fontId="2" fillId="0" borderId="0" xfId="7" applyFont="1" applyBorder="1" applyAlignment="1">
      <alignment vertical="center"/>
      <protection locked="0"/>
    </xf>
    <xf numFmtId="1" fontId="32" fillId="0" borderId="0" xfId="2" applyFont="1" applyBorder="1" applyProtection="1">
      <alignment horizontal="center" vertical="center"/>
      <protection locked="0"/>
    </xf>
    <xf numFmtId="14" fontId="23" fillId="0" borderId="0" xfId="5" applyNumberFormat="1" applyFont="1" applyBorder="1" applyAlignment="1">
      <alignment horizontal="left" vertical="center" wrapText="1"/>
      <protection locked="0"/>
    </xf>
    <xf numFmtId="4" fontId="2" fillId="0" borderId="0" xfId="8" applyFont="1" applyBorder="1">
      <alignment horizontal="right" vertical="center" wrapText="1"/>
    </xf>
    <xf numFmtId="1" fontId="17" fillId="0" borderId="0" xfId="2" applyFont="1" applyBorder="1" applyProtection="1">
      <alignment horizontal="center" vertical="center"/>
      <protection locked="0"/>
    </xf>
    <xf numFmtId="4" fontId="11" fillId="0" borderId="0" xfId="8" applyFont="1" applyBorder="1">
      <alignment horizontal="right" vertical="center" wrapText="1"/>
    </xf>
    <xf numFmtId="4" fontId="32" fillId="0" borderId="0" xfId="9" applyFont="1" applyBorder="1">
      <alignment horizontal="right" vertical="center" wrapText="1"/>
      <protection locked="0"/>
    </xf>
    <xf numFmtId="49" fontId="18" fillId="0" borderId="0" xfId="0" applyNumberFormat="1" applyFont="1"/>
    <xf numFmtId="8" fontId="27" fillId="0" borderId="1" xfId="0" applyNumberFormat="1" applyFont="1" applyBorder="1" applyAlignment="1">
      <alignment horizontal="center"/>
    </xf>
    <xf numFmtId="0" fontId="8" fillId="0" borderId="0" xfId="5" applyBorder="1" applyAlignment="1">
      <alignment horizontal="left" vertical="center" wrapText="1"/>
      <protection locked="0"/>
    </xf>
    <xf numFmtId="0" fontId="8" fillId="0" borderId="0" xfId="5" applyBorder="1" applyAlignment="1">
      <alignment horizontal="right" vertical="center" wrapText="1"/>
      <protection locked="0"/>
    </xf>
    <xf numFmtId="0" fontId="18" fillId="0" borderId="37" xfId="0" applyFont="1" applyBorder="1" applyAlignment="1">
      <alignment wrapText="1"/>
    </xf>
    <xf numFmtId="0" fontId="33" fillId="0" borderId="37" xfId="0" applyFont="1" applyBorder="1" applyAlignment="1">
      <alignment wrapText="1"/>
    </xf>
    <xf numFmtId="0" fontId="33" fillId="0" borderId="38" xfId="0" applyFont="1" applyBorder="1" applyAlignment="1">
      <alignment wrapText="1"/>
    </xf>
    <xf numFmtId="0" fontId="18" fillId="0" borderId="39" xfId="0" applyFont="1" applyBorder="1" applyAlignment="1">
      <alignment wrapText="1"/>
    </xf>
    <xf numFmtId="1" fontId="32" fillId="0" borderId="2" xfId="2" applyFont="1" applyBorder="1" applyAlignment="1">
      <alignment vertical="center"/>
    </xf>
    <xf numFmtId="0" fontId="18" fillId="0" borderId="39" xfId="0" applyFont="1" applyBorder="1"/>
    <xf numFmtId="0" fontId="18" fillId="0" borderId="8" xfId="0" applyFont="1" applyBorder="1"/>
    <xf numFmtId="1" fontId="2" fillId="0" borderId="2" xfId="2" applyFont="1" applyBorder="1" applyAlignment="1">
      <alignment horizontal="left" vertical="center"/>
    </xf>
    <xf numFmtId="1" fontId="32" fillId="0" borderId="2" xfId="2" applyFont="1" applyBorder="1">
      <alignment horizontal="center" vertical="center"/>
    </xf>
    <xf numFmtId="0" fontId="28" fillId="0" borderId="8" xfId="0" applyFont="1" applyBorder="1"/>
    <xf numFmtId="49" fontId="32" fillId="0" borderId="2" xfId="2" applyNumberFormat="1" applyFont="1" applyBorder="1">
      <alignment horizontal="center" vertical="center"/>
    </xf>
    <xf numFmtId="49" fontId="18" fillId="0" borderId="2" xfId="0" applyNumberFormat="1" applyFont="1" applyBorder="1" applyAlignment="1">
      <alignment horizontal="center" vertical="center"/>
    </xf>
    <xf numFmtId="49" fontId="18" fillId="0" borderId="2" xfId="0" applyNumberFormat="1" applyFont="1" applyBorder="1"/>
    <xf numFmtId="0" fontId="18" fillId="0" borderId="2" xfId="0" applyFont="1" applyBorder="1"/>
    <xf numFmtId="0" fontId="18" fillId="0" borderId="2" xfId="0" applyFont="1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0" fontId="12" fillId="0" borderId="1" xfId="0" applyFont="1" applyBorder="1" applyAlignment="1">
      <alignment horizontal="left" wrapText="1"/>
    </xf>
    <xf numFmtId="1" fontId="4" fillId="0" borderId="0" xfId="2" applyBorder="1" applyAlignment="1" applyProtection="1">
      <alignment horizontal="left" vertical="center" wrapText="1"/>
      <protection locked="0"/>
    </xf>
    <xf numFmtId="0" fontId="26" fillId="0" borderId="8" xfId="0" applyFont="1" applyBorder="1" applyAlignment="1">
      <alignment horizontal="center" vertical="center" wrapText="1"/>
    </xf>
    <xf numFmtId="4" fontId="8" fillId="0" borderId="0" xfId="5" applyNumberFormat="1" applyBorder="1">
      <alignment vertical="center" wrapText="1"/>
      <protection locked="0"/>
    </xf>
    <xf numFmtId="164" fontId="16" fillId="2" borderId="13" xfId="6" applyNumberFormat="1" applyFont="1" applyBorder="1" applyAlignment="1">
      <alignment horizontal="right" vertical="center" wrapText="1"/>
      <protection locked="0"/>
    </xf>
    <xf numFmtId="164" fontId="16" fillId="2" borderId="6" xfId="6" applyNumberFormat="1" applyFont="1" applyBorder="1" applyAlignment="1">
      <alignment horizontal="right" vertical="center" wrapText="1"/>
      <protection locked="0"/>
    </xf>
    <xf numFmtId="0" fontId="8" fillId="0" borderId="0" xfId="5" applyBorder="1" applyAlignment="1">
      <alignment vertical="center"/>
      <protection locked="0"/>
    </xf>
    <xf numFmtId="164" fontId="6" fillId="0" borderId="0" xfId="7" applyNumberFormat="1" applyBorder="1" applyAlignment="1">
      <alignment vertical="center"/>
      <protection locked="0"/>
    </xf>
    <xf numFmtId="164" fontId="16" fillId="0" borderId="0" xfId="7" applyNumberFormat="1" applyFont="1" applyBorder="1" applyAlignment="1">
      <alignment vertical="center"/>
      <protection locked="0"/>
    </xf>
    <xf numFmtId="164" fontId="11" fillId="0" borderId="0" xfId="7" applyNumberFormat="1" applyFont="1" applyBorder="1" applyAlignment="1">
      <alignment vertical="center"/>
      <protection locked="0"/>
    </xf>
    <xf numFmtId="14" fontId="8" fillId="0" borderId="0" xfId="5" applyNumberFormat="1" applyBorder="1" applyAlignment="1">
      <alignment horizontal="left" vertical="center" wrapText="1"/>
      <protection locked="0"/>
    </xf>
    <xf numFmtId="164" fontId="4" fillId="0" borderId="0" xfId="2" applyNumberFormat="1" applyBorder="1" applyProtection="1">
      <alignment horizontal="center" vertical="center"/>
      <protection locked="0"/>
    </xf>
    <xf numFmtId="164" fontId="4" fillId="0" borderId="0" xfId="9" applyNumberFormat="1" applyBorder="1">
      <alignment horizontal="right" vertical="center" wrapText="1"/>
      <protection locked="0"/>
    </xf>
    <xf numFmtId="164" fontId="6" fillId="0" borderId="0" xfId="8" applyNumberFormat="1" applyBorder="1">
      <alignment horizontal="right" vertical="center" wrapText="1"/>
    </xf>
    <xf numFmtId="164" fontId="6" fillId="0" borderId="0" xfId="7" applyNumberFormat="1" applyBorder="1">
      <alignment horizontal="center" vertical="center"/>
      <protection locked="0"/>
    </xf>
    <xf numFmtId="164" fontId="6" fillId="0" borderId="0" xfId="4" applyNumberFormat="1" applyBorder="1" applyProtection="1">
      <alignment vertical="center" wrapText="1"/>
      <protection locked="0"/>
    </xf>
    <xf numFmtId="0" fontId="4" fillId="0" borderId="2" xfId="6" applyFont="1" applyFill="1" applyBorder="1">
      <alignment horizontal="center" vertical="center" wrapText="1"/>
      <protection locked="0"/>
    </xf>
    <xf numFmtId="0" fontId="4" fillId="0" borderId="1" xfId="6" applyFont="1" applyFill="1" applyBorder="1" applyAlignment="1">
      <alignment horizontal="left" vertical="center" wrapText="1"/>
      <protection locked="0"/>
    </xf>
    <xf numFmtId="164" fontId="16" fillId="0" borderId="13" xfId="6" applyNumberFormat="1" applyFont="1" applyFill="1" applyBorder="1" applyAlignment="1">
      <alignment horizontal="right" vertical="center" wrapText="1"/>
      <protection locked="0"/>
    </xf>
    <xf numFmtId="164" fontId="6" fillId="0" borderId="13" xfId="6" applyNumberFormat="1" applyFill="1" applyBorder="1">
      <alignment horizontal="center" vertical="center" wrapText="1"/>
      <protection locked="0"/>
    </xf>
    <xf numFmtId="164" fontId="16" fillId="0" borderId="1" xfId="6" applyNumberFormat="1" applyFont="1" applyFill="1" applyBorder="1">
      <alignment horizontal="center" vertical="center" wrapText="1"/>
      <protection locked="0"/>
    </xf>
    <xf numFmtId="164" fontId="16" fillId="0" borderId="8" xfId="6" applyNumberFormat="1" applyFont="1" applyFill="1" applyBorder="1">
      <alignment horizontal="center" vertical="center" wrapText="1"/>
      <protection locked="0"/>
    </xf>
    <xf numFmtId="164" fontId="18" fillId="0" borderId="0" xfId="0" applyNumberFormat="1" applyFont="1"/>
    <xf numFmtId="164" fontId="18" fillId="0" borderId="0" xfId="0" applyNumberFormat="1" applyFont="1" applyAlignment="1">
      <alignment wrapText="1"/>
    </xf>
    <xf numFmtId="164" fontId="33" fillId="0" borderId="0" xfId="0" applyNumberFormat="1" applyFont="1" applyAlignment="1">
      <alignment vertical="center" wrapText="1"/>
    </xf>
    <xf numFmtId="164" fontId="9" fillId="0" borderId="0" xfId="0" applyNumberFormat="1" applyFont="1"/>
    <xf numFmtId="164" fontId="16" fillId="2" borderId="28" xfId="6" applyNumberFormat="1" applyFont="1" applyBorder="1">
      <alignment horizontal="center" vertical="center" wrapText="1"/>
      <protection locked="0"/>
    </xf>
    <xf numFmtId="164" fontId="0" fillId="0" borderId="24" xfId="0" applyNumberFormat="1" applyBorder="1"/>
    <xf numFmtId="0" fontId="12" fillId="0" borderId="8" xfId="0" applyFont="1" applyBorder="1" applyAlignment="1">
      <alignment horizontal="center"/>
    </xf>
    <xf numFmtId="39" fontId="0" fillId="0" borderId="0" xfId="0" applyNumberFormat="1"/>
    <xf numFmtId="164" fontId="17" fillId="0" borderId="0" xfId="15" applyNumberFormat="1" applyFont="1" applyAlignment="1">
      <alignment horizontal="right" vertical="top"/>
    </xf>
    <xf numFmtId="0" fontId="6" fillId="2" borderId="29" xfId="6" applyBorder="1">
      <alignment horizontal="center" vertical="center" wrapText="1"/>
      <protection locked="0"/>
    </xf>
    <xf numFmtId="4" fontId="2" fillId="0" borderId="1" xfId="4" applyFont="1" applyBorder="1">
      <alignment vertical="center" wrapText="1"/>
    </xf>
    <xf numFmtId="4" fontId="34" fillId="0" borderId="1" xfId="4" applyFont="1" applyBorder="1">
      <alignment vertical="center" wrapText="1"/>
    </xf>
    <xf numFmtId="0" fontId="18" fillId="0" borderId="1" xfId="0" applyFont="1" applyBorder="1"/>
    <xf numFmtId="164" fontId="16" fillId="0" borderId="13" xfId="6" applyNumberFormat="1" applyFont="1" applyFill="1" applyBorder="1">
      <alignment horizontal="center" vertical="center" wrapText="1"/>
      <protection locked="0"/>
    </xf>
    <xf numFmtId="164" fontId="16" fillId="0" borderId="7" xfId="6" applyNumberFormat="1" applyFont="1" applyFill="1" applyBorder="1">
      <alignment horizontal="center" vertical="center" wrapText="1"/>
      <protection locked="0"/>
    </xf>
    <xf numFmtId="165" fontId="0" fillId="0" borderId="0" xfId="0" applyNumberFormat="1"/>
    <xf numFmtId="39" fontId="38" fillId="0" borderId="60" xfId="15" applyNumberFormat="1" applyFont="1" applyBorder="1" applyAlignment="1">
      <alignment horizontal="left" vertical="center" wrapText="1"/>
    </xf>
    <xf numFmtId="39" fontId="41" fillId="0" borderId="60" xfId="15" applyNumberFormat="1" applyFont="1" applyBorder="1" applyAlignment="1">
      <alignment horizontal="right" vertical="center"/>
    </xf>
    <xf numFmtId="1" fontId="4" fillId="0" borderId="42" xfId="2" applyBorder="1" applyProtection="1">
      <alignment horizontal="center" vertical="center"/>
      <protection locked="0"/>
    </xf>
    <xf numFmtId="4" fontId="2" fillId="0" borderId="7" xfId="8" applyFont="1" applyBorder="1">
      <alignment horizontal="right" vertical="center" wrapText="1"/>
    </xf>
    <xf numFmtId="39" fontId="18" fillId="0" borderId="61" xfId="15" applyNumberFormat="1" applyFont="1" applyBorder="1" applyAlignment="1">
      <alignment horizontal="right" vertical="center"/>
    </xf>
    <xf numFmtId="0" fontId="18" fillId="0" borderId="12" xfId="0" applyFont="1" applyBorder="1"/>
    <xf numFmtId="0" fontId="18" fillId="0" borderId="6" xfId="0" applyFont="1" applyBorder="1"/>
    <xf numFmtId="0" fontId="18" fillId="0" borderId="7" xfId="0" applyFont="1" applyBorder="1"/>
    <xf numFmtId="1" fontId="32" fillId="0" borderId="11" xfId="2" applyFont="1" applyBorder="1">
      <alignment horizontal="center" vertical="center"/>
    </xf>
    <xf numFmtId="4" fontId="2" fillId="0" borderId="4" xfId="4" applyFont="1" applyBorder="1">
      <alignment vertical="center" wrapText="1"/>
    </xf>
    <xf numFmtId="4" fontId="2" fillId="0" borderId="1" xfId="4" applyFont="1" applyBorder="1" applyAlignment="1">
      <alignment horizontal="left" vertical="center" wrapText="1"/>
    </xf>
    <xf numFmtId="1" fontId="32" fillId="0" borderId="1" xfId="2" applyFont="1" applyBorder="1" applyAlignment="1">
      <alignment vertical="center"/>
    </xf>
    <xf numFmtId="164" fontId="4" fillId="2" borderId="13" xfId="6" applyNumberFormat="1" applyFont="1" applyBorder="1">
      <alignment horizontal="center" vertical="center" wrapText="1"/>
      <protection locked="0"/>
    </xf>
    <xf numFmtId="164" fontId="17" fillId="2" borderId="1" xfId="6" applyNumberFormat="1" applyFont="1" applyBorder="1">
      <alignment horizontal="center" vertical="center" wrapText="1"/>
      <protection locked="0"/>
    </xf>
    <xf numFmtId="164" fontId="4" fillId="0" borderId="13" xfId="6" applyNumberFormat="1" applyFont="1" applyFill="1" applyBorder="1">
      <alignment horizontal="center" vertical="center" wrapText="1"/>
      <protection locked="0"/>
    </xf>
    <xf numFmtId="164" fontId="17" fillId="0" borderId="1" xfId="6" applyNumberFormat="1" applyFont="1" applyFill="1" applyBorder="1">
      <alignment horizontal="center" vertical="center" wrapText="1"/>
      <protection locked="0"/>
    </xf>
    <xf numFmtId="164" fontId="4" fillId="2" borderId="6" xfId="6" applyNumberFormat="1" applyFont="1" applyBorder="1">
      <alignment horizontal="center" vertical="center" wrapText="1"/>
      <protection locked="0"/>
    </xf>
    <xf numFmtId="164" fontId="4" fillId="2" borderId="1" xfId="6" applyNumberFormat="1" applyFont="1" applyBorder="1">
      <alignment horizontal="center" vertical="center" wrapText="1"/>
      <protection locked="0"/>
    </xf>
    <xf numFmtId="164" fontId="4" fillId="0" borderId="1" xfId="6" applyNumberFormat="1" applyFont="1" applyFill="1" applyBorder="1">
      <alignment horizontal="center" vertical="center" wrapText="1"/>
      <protection locked="0"/>
    </xf>
    <xf numFmtId="164" fontId="16" fillId="0" borderId="20" xfId="6" applyNumberFormat="1" applyFont="1" applyFill="1" applyBorder="1">
      <alignment horizontal="center" vertical="center" wrapText="1"/>
      <protection locked="0"/>
    </xf>
    <xf numFmtId="164" fontId="16" fillId="0" borderId="33" xfId="6" applyNumberFormat="1" applyFont="1" applyFill="1" applyBorder="1">
      <alignment horizontal="center" vertical="center" wrapText="1"/>
      <protection locked="0"/>
    </xf>
    <xf numFmtId="164" fontId="16" fillId="0" borderId="26" xfId="6" applyNumberFormat="1" applyFont="1" applyFill="1" applyBorder="1">
      <alignment horizontal="center" vertical="center" wrapText="1"/>
      <protection locked="0"/>
    </xf>
    <xf numFmtId="0" fontId="1" fillId="0" borderId="0" xfId="0" applyFont="1" applyAlignment="1">
      <alignment horizontal="center"/>
    </xf>
    <xf numFmtId="164" fontId="1" fillId="0" borderId="0" xfId="0" applyNumberFormat="1" applyFont="1"/>
    <xf numFmtId="164" fontId="0" fillId="0" borderId="8" xfId="0" applyNumberFormat="1" applyBorder="1" applyProtection="1">
      <protection locked="0"/>
    </xf>
    <xf numFmtId="164" fontId="42" fillId="0" borderId="8" xfId="0" applyNumberFormat="1" applyFont="1" applyBorder="1" applyProtection="1">
      <protection locked="0"/>
    </xf>
    <xf numFmtId="4" fontId="18" fillId="0" borderId="8" xfId="9" applyFont="1" applyBorder="1">
      <alignment horizontal="right" vertical="center" wrapText="1"/>
      <protection locked="0"/>
    </xf>
    <xf numFmtId="164" fontId="27" fillId="2" borderId="13" xfId="6" applyNumberFormat="1" applyFont="1" applyBorder="1">
      <alignment horizontal="center" vertical="center" wrapText="1"/>
      <protection locked="0"/>
    </xf>
    <xf numFmtId="0" fontId="38" fillId="0" borderId="60" xfId="0" applyFont="1" applyBorder="1" applyAlignment="1">
      <alignment horizontal="left" vertical="center" wrapText="1"/>
    </xf>
    <xf numFmtId="39" fontId="38" fillId="0" borderId="60" xfId="0" applyNumberFormat="1" applyFont="1" applyBorder="1" applyAlignment="1">
      <alignment horizontal="left" vertical="center" wrapText="1"/>
    </xf>
    <xf numFmtId="1" fontId="2" fillId="0" borderId="0" xfId="3" applyFont="1" applyProtection="1">
      <alignment horizontal="left" vertical="center"/>
      <protection locked="0"/>
    </xf>
    <xf numFmtId="49" fontId="0" fillId="0" borderId="2" xfId="0" applyNumberFormat="1" applyBorder="1" applyAlignment="1">
      <alignment horizontal="center" vertical="center"/>
    </xf>
    <xf numFmtId="164" fontId="15" fillId="0" borderId="1" xfId="0" applyNumberFormat="1" applyFont="1" applyBorder="1"/>
    <xf numFmtId="164" fontId="43" fillId="2" borderId="13" xfId="6" applyNumberFormat="1" applyFont="1" applyBorder="1">
      <alignment horizontal="center" vertical="center" wrapText="1"/>
      <protection locked="0"/>
    </xf>
    <xf numFmtId="164" fontId="17" fillId="2" borderId="13" xfId="6" applyNumberFormat="1" applyFont="1" applyBorder="1">
      <alignment horizontal="center" vertical="center" wrapText="1"/>
      <protection locked="0"/>
    </xf>
    <xf numFmtId="164" fontId="44" fillId="2" borderId="13" xfId="6" applyNumberFormat="1" applyFont="1" applyBorder="1" applyAlignment="1">
      <alignment horizontal="right" vertical="center" wrapText="1"/>
      <protection locked="0"/>
    </xf>
    <xf numFmtId="164" fontId="45" fillId="0" borderId="1" xfId="0" applyNumberFormat="1" applyFont="1" applyBorder="1"/>
    <xf numFmtId="0" fontId="8" fillId="0" borderId="9" xfId="5" applyBorder="1">
      <alignment vertical="center" wrapText="1"/>
      <protection locked="0"/>
    </xf>
    <xf numFmtId="164" fontId="45" fillId="0" borderId="22" xfId="0" applyNumberFormat="1" applyFont="1" applyBorder="1"/>
    <xf numFmtId="164" fontId="45" fillId="0" borderId="8" xfId="0" applyNumberFormat="1" applyFont="1" applyBorder="1"/>
    <xf numFmtId="0" fontId="45" fillId="0" borderId="1" xfId="0" applyFont="1" applyBorder="1"/>
    <xf numFmtId="4" fontId="45" fillId="0" borderId="0" xfId="0" applyNumberFormat="1" applyFont="1"/>
    <xf numFmtId="164" fontId="45" fillId="0" borderId="6" xfId="0" applyNumberFormat="1" applyFont="1" applyBorder="1"/>
    <xf numFmtId="4" fontId="9" fillId="0" borderId="0" xfId="0" applyNumberFormat="1" applyFont="1"/>
    <xf numFmtId="0" fontId="39" fillId="5" borderId="60" xfId="0" applyFont="1" applyFill="1" applyBorder="1" applyAlignment="1">
      <alignment horizontal="center" vertical="center" wrapText="1"/>
    </xf>
    <xf numFmtId="39" fontId="39" fillId="5" borderId="60" xfId="0" applyNumberFormat="1" applyFont="1" applyFill="1" applyBorder="1" applyAlignment="1">
      <alignment horizontal="center" vertical="center" wrapText="1"/>
    </xf>
    <xf numFmtId="0" fontId="46" fillId="0" borderId="60" xfId="0" applyFont="1" applyBorder="1" applyAlignment="1">
      <alignment horizontal="left" vertical="top" wrapText="1"/>
    </xf>
    <xf numFmtId="166" fontId="38" fillId="0" borderId="60" xfId="0" applyNumberFormat="1" applyFont="1" applyBorder="1" applyAlignment="1">
      <alignment horizontal="right" vertical="center"/>
    </xf>
    <xf numFmtId="0" fontId="39" fillId="4" borderId="60" xfId="0" applyFont="1" applyFill="1" applyBorder="1" applyAlignment="1">
      <alignment horizontal="left" vertical="center" wrapText="1"/>
    </xf>
    <xf numFmtId="39" fontId="39" fillId="4" borderId="60" xfId="0" applyNumberFormat="1" applyFont="1" applyFill="1" applyBorder="1" applyAlignment="1">
      <alignment horizontal="left" vertical="center" wrapText="1"/>
    </xf>
    <xf numFmtId="166" fontId="39" fillId="4" borderId="60" xfId="0" applyNumberFormat="1" applyFont="1" applyFill="1" applyBorder="1" applyAlignment="1">
      <alignment horizontal="right" vertical="center"/>
    </xf>
    <xf numFmtId="164" fontId="1" fillId="7" borderId="1" xfId="0" applyNumberFormat="1" applyFont="1" applyFill="1" applyBorder="1"/>
    <xf numFmtId="4" fontId="4" fillId="0" borderId="21" xfId="9" applyBorder="1">
      <alignment horizontal="right" vertical="center" wrapText="1"/>
      <protection locked="0"/>
    </xf>
    <xf numFmtId="4" fontId="4" fillId="0" borderId="63" xfId="9" applyBorder="1">
      <alignment horizontal="right" vertical="center" wrapText="1"/>
      <protection locked="0"/>
    </xf>
    <xf numFmtId="0" fontId="17" fillId="0" borderId="0" xfId="0" applyFont="1" applyAlignment="1">
      <alignment horizontal="left" vertical="center" wrapText="1"/>
    </xf>
    <xf numFmtId="39" fontId="40" fillId="0" borderId="0" xfId="0" applyNumberFormat="1" applyFont="1" applyAlignment="1">
      <alignment horizontal="left"/>
    </xf>
    <xf numFmtId="39" fontId="17" fillId="0" borderId="0" xfId="0" applyNumberFormat="1" applyFont="1" applyAlignment="1">
      <alignment horizontal="right" vertical="center"/>
    </xf>
    <xf numFmtId="0" fontId="17" fillId="0" borderId="0" xfId="0" applyFont="1" applyAlignment="1">
      <alignment horizontal="left" vertical="top"/>
    </xf>
    <xf numFmtId="0" fontId="17" fillId="0" borderId="0" xfId="0" applyFont="1" applyAlignment="1">
      <alignment horizontal="left" vertical="center"/>
    </xf>
    <xf numFmtId="39" fontId="17" fillId="0" borderId="0" xfId="0" applyNumberFormat="1" applyFont="1" applyAlignment="1">
      <alignment horizontal="left" vertical="center" wrapText="1"/>
    </xf>
    <xf numFmtId="166" fontId="38" fillId="8" borderId="60" xfId="0" applyNumberFormat="1" applyFont="1" applyFill="1" applyBorder="1" applyAlignment="1">
      <alignment horizontal="right" vertical="center"/>
    </xf>
    <xf numFmtId="164" fontId="17" fillId="0" borderId="0" xfId="0" applyNumberFormat="1" applyFont="1" applyAlignment="1">
      <alignment horizontal="right" vertical="center"/>
    </xf>
    <xf numFmtId="166" fontId="38" fillId="3" borderId="60" xfId="0" applyNumberFormat="1" applyFont="1" applyFill="1" applyBorder="1" applyAlignment="1">
      <alignment horizontal="right" vertical="center"/>
    </xf>
    <xf numFmtId="166" fontId="38" fillId="9" borderId="60" xfId="0" applyNumberFormat="1" applyFont="1" applyFill="1" applyBorder="1" applyAlignment="1">
      <alignment horizontal="right" vertical="center"/>
    </xf>
    <xf numFmtId="166" fontId="38" fillId="10" borderId="60" xfId="0" applyNumberFormat="1" applyFont="1" applyFill="1" applyBorder="1" applyAlignment="1">
      <alignment horizontal="right" vertical="center"/>
    </xf>
    <xf numFmtId="164" fontId="17" fillId="10" borderId="67" xfId="0" applyNumberFormat="1" applyFont="1" applyFill="1" applyBorder="1" applyAlignment="1">
      <alignment vertical="center"/>
    </xf>
    <xf numFmtId="166" fontId="38" fillId="11" borderId="60" xfId="0" applyNumberFormat="1" applyFont="1" applyFill="1" applyBorder="1" applyAlignment="1">
      <alignment horizontal="right" vertical="center"/>
    </xf>
    <xf numFmtId="164" fontId="17" fillId="11" borderId="0" xfId="0" applyNumberFormat="1" applyFont="1" applyFill="1" applyAlignment="1">
      <alignment horizontal="right" vertical="center"/>
    </xf>
    <xf numFmtId="39" fontId="38" fillId="12" borderId="60" xfId="0" applyNumberFormat="1" applyFont="1" applyFill="1" applyBorder="1" applyAlignment="1">
      <alignment horizontal="left" vertical="center" wrapText="1"/>
    </xf>
    <xf numFmtId="166" fontId="38" fillId="12" borderId="60" xfId="0" applyNumberFormat="1" applyFont="1" applyFill="1" applyBorder="1" applyAlignment="1">
      <alignment horizontal="right" vertical="center"/>
    </xf>
    <xf numFmtId="164" fontId="17" fillId="12" borderId="0" xfId="0" applyNumberFormat="1" applyFont="1" applyFill="1" applyAlignment="1">
      <alignment horizontal="right" vertical="center"/>
    </xf>
    <xf numFmtId="4" fontId="17" fillId="13" borderId="0" xfId="0" applyNumberFormat="1" applyFont="1" applyFill="1" applyAlignment="1">
      <alignment horizontal="right" vertical="center"/>
    </xf>
    <xf numFmtId="0" fontId="17" fillId="7" borderId="0" xfId="0" applyFont="1" applyFill="1" applyAlignment="1">
      <alignment horizontal="left" vertical="top"/>
    </xf>
    <xf numFmtId="164" fontId="17" fillId="3" borderId="0" xfId="0" applyNumberFormat="1" applyFont="1" applyFill="1" applyAlignment="1">
      <alignment horizontal="right" vertical="center"/>
    </xf>
    <xf numFmtId="166" fontId="38" fillId="6" borderId="60" xfId="0" applyNumberFormat="1" applyFont="1" applyFill="1" applyBorder="1" applyAlignment="1">
      <alignment horizontal="right" vertical="center"/>
    </xf>
    <xf numFmtId="164" fontId="17" fillId="6" borderId="0" xfId="0" applyNumberFormat="1" applyFont="1" applyFill="1" applyAlignment="1">
      <alignment horizontal="right" vertical="center"/>
    </xf>
    <xf numFmtId="164" fontId="17" fillId="9" borderId="0" xfId="0" applyNumberFormat="1" applyFont="1" applyFill="1" applyAlignment="1">
      <alignment horizontal="right" vertical="center"/>
    </xf>
    <xf numFmtId="164" fontId="17" fillId="0" borderId="0" xfId="0" applyNumberFormat="1" applyFont="1" applyAlignment="1">
      <alignment vertical="center"/>
    </xf>
    <xf numFmtId="2" fontId="17" fillId="0" borderId="0" xfId="0" applyNumberFormat="1" applyFont="1" applyAlignment="1">
      <alignment vertical="center"/>
    </xf>
    <xf numFmtId="0" fontId="6" fillId="2" borderId="16" xfId="6" applyBorder="1">
      <alignment horizontal="center" vertical="center" wrapText="1"/>
      <protection locked="0"/>
    </xf>
    <xf numFmtId="0" fontId="6" fillId="2" borderId="62" xfId="6" applyBorder="1">
      <alignment horizontal="center" vertical="center" wrapText="1"/>
      <protection locked="0"/>
    </xf>
    <xf numFmtId="39" fontId="47" fillId="0" borderId="65" xfId="15" applyNumberFormat="1" applyFont="1" applyBorder="1" applyAlignment="1">
      <alignment horizontal="right" vertical="center"/>
    </xf>
    <xf numFmtId="0" fontId="1" fillId="0" borderId="64" xfId="0" applyFont="1" applyBorder="1"/>
    <xf numFmtId="4" fontId="1" fillId="0" borderId="64" xfId="0" applyNumberFormat="1" applyFont="1" applyBorder="1"/>
    <xf numFmtId="0" fontId="38" fillId="0" borderId="0" xfId="15" applyFont="1" applyAlignment="1">
      <alignment horizontal="left" vertical="center" wrapText="1"/>
    </xf>
    <xf numFmtId="39" fontId="38" fillId="0" borderId="0" xfId="15" applyNumberFormat="1" applyFont="1" applyAlignment="1">
      <alignment horizontal="left" vertical="center" wrapText="1"/>
    </xf>
    <xf numFmtId="39" fontId="38" fillId="0" borderId="0" xfId="15" applyNumberFormat="1" applyFont="1" applyAlignment="1">
      <alignment horizontal="right" vertical="center"/>
    </xf>
    <xf numFmtId="0" fontId="6" fillId="0" borderId="66" xfId="6" applyFill="1" applyBorder="1">
      <alignment horizontal="center" vertical="center" wrapText="1"/>
      <protection locked="0"/>
    </xf>
    <xf numFmtId="4" fontId="4" fillId="0" borderId="8" xfId="9" applyBorder="1">
      <alignment horizontal="right" vertical="center" wrapText="1"/>
      <protection locked="0"/>
    </xf>
    <xf numFmtId="4" fontId="4" fillId="0" borderId="62" xfId="9" applyBorder="1">
      <alignment horizontal="right" vertical="center" wrapText="1"/>
      <protection locked="0"/>
    </xf>
    <xf numFmtId="4" fontId="4" fillId="0" borderId="8" xfId="14" applyBorder="1">
      <alignment horizontal="right" vertical="center" wrapText="1"/>
    </xf>
    <xf numFmtId="4" fontId="4" fillId="0" borderId="63" xfId="14" applyBorder="1">
      <alignment horizontal="right" vertical="center" wrapText="1"/>
    </xf>
    <xf numFmtId="4" fontId="4" fillId="0" borderId="30" xfId="9" applyBorder="1">
      <alignment horizontal="right" vertical="center" wrapText="1"/>
      <protection locked="0"/>
    </xf>
    <xf numFmtId="39" fontId="47" fillId="0" borderId="65" xfId="0" applyNumberFormat="1" applyFont="1" applyBorder="1" applyAlignment="1">
      <alignment horizontal="right" vertical="center"/>
    </xf>
    <xf numFmtId="4" fontId="1" fillId="0" borderId="64" xfId="0" applyNumberFormat="1" applyFont="1" applyBorder="1" applyAlignment="1">
      <alignment vertical="center"/>
    </xf>
    <xf numFmtId="166" fontId="38" fillId="7" borderId="60" xfId="0" applyNumberFormat="1" applyFont="1" applyFill="1" applyBorder="1" applyAlignment="1">
      <alignment horizontal="right" vertical="center"/>
    </xf>
    <xf numFmtId="164" fontId="17" fillId="14" borderId="0" xfId="0" applyNumberFormat="1" applyFont="1" applyFill="1" applyAlignment="1">
      <alignment horizontal="right" vertical="center"/>
    </xf>
    <xf numFmtId="0" fontId="4" fillId="0" borderId="1" xfId="5" applyFont="1" applyBorder="1" applyAlignment="1">
      <alignment horizontal="left" vertical="center" wrapText="1" indent="1"/>
      <protection locked="0"/>
    </xf>
    <xf numFmtId="1" fontId="4" fillId="0" borderId="0" xfId="2" applyBorder="1" applyAlignment="1" applyProtection="1">
      <alignment horizontal="left" vertical="center"/>
      <protection locked="0"/>
    </xf>
    <xf numFmtId="166" fontId="0" fillId="0" borderId="0" xfId="0" applyNumberFormat="1"/>
    <xf numFmtId="2" fontId="0" fillId="0" borderId="0" xfId="0" applyNumberFormat="1"/>
    <xf numFmtId="0" fontId="48" fillId="0" borderId="1" xfId="5" applyFont="1" applyBorder="1">
      <alignment vertical="center" wrapText="1"/>
      <protection locked="0"/>
    </xf>
    <xf numFmtId="164" fontId="49" fillId="0" borderId="8" xfId="0" applyNumberFormat="1" applyFont="1" applyBorder="1" applyProtection="1">
      <protection locked="0"/>
    </xf>
    <xf numFmtId="0" fontId="48" fillId="0" borderId="9" xfId="5" applyFont="1" applyBorder="1">
      <alignment vertical="center" wrapText="1"/>
      <protection locked="0"/>
    </xf>
    <xf numFmtId="164" fontId="50" fillId="0" borderId="46" xfId="0" applyNumberFormat="1" applyFont="1" applyBorder="1" applyProtection="1">
      <protection locked="0"/>
    </xf>
    <xf numFmtId="164" fontId="50" fillId="0" borderId="39" xfId="0" applyNumberFormat="1" applyFont="1" applyBorder="1" applyProtection="1">
      <protection locked="0"/>
    </xf>
    <xf numFmtId="39" fontId="49" fillId="0" borderId="61" xfId="15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164" fontId="17" fillId="13" borderId="0" xfId="0" applyNumberFormat="1" applyFont="1" applyFill="1" applyAlignment="1">
      <alignment horizontal="right" vertical="center"/>
    </xf>
    <xf numFmtId="164" fontId="17" fillId="7" borderId="0" xfId="0" applyNumberFormat="1" applyFont="1" applyFill="1" applyAlignment="1">
      <alignment horizontal="right" vertical="center"/>
    </xf>
    <xf numFmtId="0" fontId="0" fillId="3" borderId="0" xfId="0" applyFill="1" applyAlignment="1">
      <alignment horizontal="right" vertical="center"/>
    </xf>
    <xf numFmtId="0" fontId="0" fillId="3" borderId="0" xfId="0" applyFill="1"/>
    <xf numFmtId="0" fontId="0" fillId="15" borderId="0" xfId="0" applyFill="1" applyAlignment="1">
      <alignment horizontal="right" vertical="center"/>
    </xf>
    <xf numFmtId="0" fontId="0" fillId="15" borderId="0" xfId="0" applyFill="1"/>
    <xf numFmtId="4" fontId="0" fillId="16" borderId="0" xfId="0" applyNumberFormat="1" applyFill="1" applyAlignment="1">
      <alignment horizontal="right" vertical="center"/>
    </xf>
    <xf numFmtId="0" fontId="0" fillId="16" borderId="0" xfId="0" applyFill="1"/>
    <xf numFmtId="0" fontId="4" fillId="0" borderId="9" xfId="5" applyFont="1" applyBorder="1">
      <alignment vertical="center" wrapText="1"/>
      <protection locked="0"/>
    </xf>
    <xf numFmtId="4" fontId="4" fillId="0" borderId="68" xfId="9" applyBorder="1">
      <alignment horizontal="right" vertical="center" wrapText="1"/>
      <protection locked="0"/>
    </xf>
    <xf numFmtId="4" fontId="6" fillId="0" borderId="47" xfId="12" applyBorder="1">
      <alignment horizontal="centerContinuous" vertical="center" wrapText="1"/>
      <protection locked="0"/>
    </xf>
    <xf numFmtId="4" fontId="6" fillId="0" borderId="48" xfId="12" applyBorder="1">
      <alignment horizontal="centerContinuous" vertical="center" wrapText="1"/>
      <protection locked="0"/>
    </xf>
    <xf numFmtId="4" fontId="6" fillId="0" borderId="56" xfId="8" applyBorder="1">
      <alignment horizontal="right" vertical="center" wrapText="1"/>
    </xf>
    <xf numFmtId="4" fontId="1" fillId="0" borderId="69" xfId="0" applyNumberFormat="1" applyFont="1" applyBorder="1" applyAlignment="1">
      <alignment vertical="center"/>
    </xf>
    <xf numFmtId="0" fontId="51" fillId="0" borderId="0" xfId="0" applyFont="1"/>
    <xf numFmtId="4" fontId="2" fillId="0" borderId="1" xfId="4" applyFont="1" applyBorder="1">
      <alignment vertical="center" wrapText="1"/>
    </xf>
    <xf numFmtId="4" fontId="2" fillId="0" borderId="8" xfId="4" applyFont="1" applyBorder="1">
      <alignment vertical="center" wrapText="1"/>
    </xf>
    <xf numFmtId="0" fontId="10" fillId="0" borderId="20" xfId="0" applyFont="1" applyBorder="1" applyAlignment="1">
      <alignment wrapText="1"/>
    </xf>
    <xf numFmtId="0" fontId="10" fillId="0" borderId="21" xfId="0" applyFont="1" applyBorder="1" applyAlignment="1">
      <alignment wrapText="1"/>
    </xf>
    <xf numFmtId="0" fontId="10" fillId="0" borderId="30" xfId="0" applyFont="1" applyBorder="1" applyAlignment="1">
      <alignment wrapText="1"/>
    </xf>
    <xf numFmtId="0" fontId="12" fillId="0" borderId="20" xfId="0" applyFont="1" applyBorder="1"/>
    <xf numFmtId="0" fontId="12" fillId="0" borderId="21" xfId="0" applyFont="1" applyBorder="1"/>
    <xf numFmtId="0" fontId="12" fillId="0" borderId="22" xfId="0" applyFont="1" applyBorder="1"/>
    <xf numFmtId="0" fontId="2" fillId="0" borderId="1" xfId="5" applyFont="1" applyBorder="1">
      <alignment vertical="center" wrapText="1"/>
      <protection locked="0"/>
    </xf>
    <xf numFmtId="0" fontId="2" fillId="0" borderId="8" xfId="5" applyFont="1" applyBorder="1">
      <alignment vertical="center" wrapText="1"/>
      <protection locked="0"/>
    </xf>
    <xf numFmtId="0" fontId="2" fillId="0" borderId="20" xfId="5" applyFont="1" applyBorder="1">
      <alignment vertical="center" wrapText="1"/>
      <protection locked="0"/>
    </xf>
    <xf numFmtId="0" fontId="2" fillId="0" borderId="21" xfId="5" applyFont="1" applyBorder="1">
      <alignment vertical="center" wrapText="1"/>
      <protection locked="0"/>
    </xf>
    <xf numFmtId="0" fontId="2" fillId="0" borderId="30" xfId="5" applyFont="1" applyBorder="1">
      <alignment vertical="center" wrapText="1"/>
      <protection locked="0"/>
    </xf>
    <xf numFmtId="4" fontId="3" fillId="0" borderId="1" xfId="4" applyFont="1" applyBorder="1">
      <alignment vertical="center" wrapText="1"/>
    </xf>
    <xf numFmtId="0" fontId="0" fillId="0" borderId="20" xfId="0" applyBorder="1" applyAlignment="1">
      <alignment horizontal="left" wrapText="1"/>
    </xf>
    <xf numFmtId="0" fontId="0" fillId="0" borderId="22" xfId="0" applyBorder="1" applyAlignment="1">
      <alignment horizontal="left" wrapText="1"/>
    </xf>
    <xf numFmtId="4" fontId="35" fillId="0" borderId="1" xfId="4" applyFont="1" applyBorder="1">
      <alignment vertical="center" wrapText="1"/>
    </xf>
    <xf numFmtId="4" fontId="35" fillId="0" borderId="8" xfId="4" applyFont="1" applyBorder="1">
      <alignment vertical="center" wrapText="1"/>
    </xf>
    <xf numFmtId="4" fontId="34" fillId="0" borderId="1" xfId="4" applyFont="1" applyBorder="1">
      <alignment vertical="center" wrapText="1"/>
    </xf>
    <xf numFmtId="4" fontId="32" fillId="0" borderId="1" xfId="4" applyFont="1" applyBorder="1" applyAlignment="1">
      <alignment horizontal="left" vertical="center" wrapText="1"/>
    </xf>
    <xf numFmtId="4" fontId="35" fillId="0" borderId="1" xfId="4" applyFont="1" applyBorder="1" applyAlignment="1">
      <alignment horizontal="left" vertical="center" wrapText="1"/>
    </xf>
    <xf numFmtId="1" fontId="2" fillId="0" borderId="0" xfId="2" applyFont="1" applyBorder="1" applyAlignment="1">
      <alignment horizontal="left" vertical="center"/>
    </xf>
    <xf numFmtId="1" fontId="32" fillId="0" borderId="1" xfId="2" applyFont="1" applyBorder="1">
      <alignment horizontal="center" vertical="center"/>
    </xf>
    <xf numFmtId="4" fontId="2" fillId="0" borderId="1" xfId="4" applyFont="1" applyBorder="1" applyAlignment="1">
      <alignment horizontal="left" vertical="center" wrapText="1"/>
    </xf>
    <xf numFmtId="4" fontId="2" fillId="0" borderId="9" xfId="4" applyFont="1" applyBorder="1">
      <alignment vertical="center" wrapText="1"/>
    </xf>
    <xf numFmtId="0" fontId="2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" fontId="32" fillId="0" borderId="0" xfId="2" applyFont="1" applyBorder="1" applyAlignment="1" applyProtection="1">
      <alignment horizontal="left" vertical="center" wrapText="1"/>
      <protection locked="0"/>
    </xf>
    <xf numFmtId="0" fontId="18" fillId="0" borderId="1" xfId="0" applyFont="1" applyBorder="1"/>
    <xf numFmtId="0" fontId="12" fillId="0" borderId="20" xfId="0" applyFont="1" applyBorder="1" applyAlignment="1">
      <alignment vertical="top" wrapText="1"/>
    </xf>
    <xf numFmtId="0" fontId="12" fillId="0" borderId="21" xfId="0" applyFont="1" applyBorder="1" applyAlignment="1">
      <alignment vertical="top" wrapText="1"/>
    </xf>
    <xf numFmtId="0" fontId="12" fillId="0" borderId="30" xfId="0" applyFont="1" applyBorder="1" applyAlignment="1">
      <alignment vertical="top" wrapText="1"/>
    </xf>
    <xf numFmtId="0" fontId="10" fillId="0" borderId="20" xfId="0" applyFont="1" applyBorder="1"/>
    <xf numFmtId="0" fontId="10" fillId="0" borderId="21" xfId="0" applyFont="1" applyBorder="1"/>
    <xf numFmtId="0" fontId="10" fillId="0" borderId="22" xfId="0" applyFont="1" applyBorder="1"/>
    <xf numFmtId="0" fontId="12" fillId="0" borderId="20" xfId="0" applyFont="1" applyBorder="1" applyAlignment="1">
      <alignment wrapText="1"/>
    </xf>
    <xf numFmtId="0" fontId="12" fillId="0" borderId="21" xfId="0" applyFont="1" applyBorder="1" applyAlignment="1">
      <alignment wrapText="1"/>
    </xf>
    <xf numFmtId="0" fontId="12" fillId="0" borderId="30" xfId="0" applyFont="1" applyBorder="1" applyAlignment="1">
      <alignment wrapText="1"/>
    </xf>
    <xf numFmtId="0" fontId="10" fillId="0" borderId="22" xfId="0" applyFont="1" applyBorder="1" applyAlignment="1">
      <alignment wrapText="1"/>
    </xf>
    <xf numFmtId="0" fontId="10" fillId="0" borderId="30" xfId="0" applyFont="1" applyBorder="1"/>
    <xf numFmtId="14" fontId="4" fillId="0" borderId="0" xfId="9" applyNumberFormat="1" applyBorder="1" applyAlignment="1">
      <alignment horizontal="center" vertical="center" wrapText="1"/>
      <protection locked="0"/>
    </xf>
    <xf numFmtId="0" fontId="4" fillId="0" borderId="0" xfId="9" applyNumberFormat="1" applyBorder="1" applyAlignment="1">
      <alignment horizontal="center" vertical="center" wrapText="1"/>
      <protection locked="0"/>
    </xf>
    <xf numFmtId="0" fontId="1" fillId="0" borderId="0" xfId="0" applyFont="1" applyAlignment="1">
      <alignment horizontal="center"/>
    </xf>
    <xf numFmtId="4" fontId="17" fillId="0" borderId="0" xfId="9" applyFont="1" applyBorder="1" applyAlignment="1">
      <alignment horizontal="center" vertical="center" wrapText="1"/>
      <protection locked="0"/>
    </xf>
    <xf numFmtId="1" fontId="4" fillId="0" borderId="0" xfId="2" applyBorder="1" applyAlignment="1" applyProtection="1">
      <alignment horizontal="left" vertical="center" wrapText="1"/>
      <protection locked="0"/>
    </xf>
    <xf numFmtId="0" fontId="16" fillId="2" borderId="14" xfId="6" applyFont="1" applyBorder="1">
      <alignment horizontal="center" vertical="center" wrapText="1"/>
      <protection locked="0"/>
    </xf>
    <xf numFmtId="0" fontId="16" fillId="2" borderId="44" xfId="6" applyFont="1" applyBorder="1">
      <alignment horizontal="center" vertical="center" wrapText="1"/>
      <protection locked="0"/>
    </xf>
    <xf numFmtId="0" fontId="22" fillId="0" borderId="5" xfId="0" applyFont="1" applyBorder="1" applyAlignment="1">
      <alignment horizontal="center" wrapText="1"/>
    </xf>
    <xf numFmtId="0" fontId="22" fillId="0" borderId="7" xfId="0" applyFont="1" applyBorder="1" applyAlignment="1">
      <alignment horizontal="center" wrapText="1"/>
    </xf>
    <xf numFmtId="0" fontId="2" fillId="2" borderId="15" xfId="6" applyFont="1" applyBorder="1">
      <alignment horizontal="center" vertical="center" wrapText="1"/>
      <protection locked="0"/>
    </xf>
    <xf numFmtId="0" fontId="2" fillId="2" borderId="16" xfId="6" applyFont="1" applyBorder="1">
      <alignment horizontal="center" vertical="center" wrapText="1"/>
      <protection locked="0"/>
    </xf>
    <xf numFmtId="0" fontId="2" fillId="2" borderId="17" xfId="6" applyFont="1" applyBorder="1">
      <alignment horizontal="center" vertical="center" wrapText="1"/>
      <protection locked="0"/>
    </xf>
    <xf numFmtId="0" fontId="21" fillId="0" borderId="45" xfId="0" applyFont="1" applyBorder="1" applyAlignment="1">
      <alignment horizontal="left" vertical="top" wrapText="1"/>
    </xf>
    <xf numFmtId="0" fontId="2" fillId="2" borderId="11" xfId="6" applyFont="1" applyBorder="1">
      <alignment horizontal="center" vertical="center" wrapText="1"/>
      <protection locked="0"/>
    </xf>
    <xf numFmtId="0" fontId="2" fillId="2" borderId="12" xfId="6" applyFont="1" applyBorder="1">
      <alignment horizontal="center" vertical="center" wrapText="1"/>
      <protection locked="0"/>
    </xf>
    <xf numFmtId="0" fontId="2" fillId="2" borderId="4" xfId="6" applyFont="1" applyBorder="1">
      <alignment horizontal="center" vertical="center" wrapText="1"/>
      <protection locked="0"/>
    </xf>
    <xf numFmtId="0" fontId="2" fillId="2" borderId="6" xfId="6" applyFont="1" applyBorder="1">
      <alignment horizontal="center" vertical="center" wrapText="1"/>
      <protection locked="0"/>
    </xf>
    <xf numFmtId="0" fontId="10" fillId="0" borderId="45" xfId="0" applyFont="1" applyBorder="1" applyAlignment="1">
      <alignment horizontal="left" vertical="top" wrapText="1"/>
    </xf>
    <xf numFmtId="0" fontId="6" fillId="2" borderId="11" xfId="6" applyBorder="1">
      <alignment horizontal="center" vertical="center" wrapText="1"/>
      <protection locked="0"/>
    </xf>
    <xf numFmtId="0" fontId="6" fillId="2" borderId="42" xfId="6" applyBorder="1">
      <alignment horizontal="center" vertical="center" wrapText="1"/>
      <protection locked="0"/>
    </xf>
    <xf numFmtId="0" fontId="6" fillId="2" borderId="4" xfId="6" applyBorder="1">
      <alignment horizontal="center" vertical="center" wrapText="1"/>
      <protection locked="0"/>
    </xf>
    <xf numFmtId="0" fontId="6" fillId="2" borderId="9" xfId="6" applyBorder="1">
      <alignment horizontal="center" vertical="center" wrapText="1"/>
      <protection locked="0"/>
    </xf>
    <xf numFmtId="0" fontId="16" fillId="2" borderId="36" xfId="6" applyFont="1" applyBorder="1">
      <alignment horizontal="center" vertical="center" wrapText="1"/>
      <protection locked="0"/>
    </xf>
    <xf numFmtId="0" fontId="16" fillId="2" borderId="24" xfId="6" applyFont="1" applyBorder="1">
      <alignment horizontal="center" vertical="center" wrapText="1"/>
      <protection locked="0"/>
    </xf>
    <xf numFmtId="0" fontId="6" fillId="2" borderId="54" xfId="6" applyBorder="1">
      <alignment horizontal="center" vertical="center" wrapText="1"/>
      <protection locked="0"/>
    </xf>
    <xf numFmtId="0" fontId="6" fillId="2" borderId="55" xfId="6" applyBorder="1">
      <alignment horizontal="center" vertical="center" wrapText="1"/>
      <protection locked="0"/>
    </xf>
    <xf numFmtId="0" fontId="6" fillId="2" borderId="56" xfId="6" applyBorder="1">
      <alignment horizontal="center" vertical="center" wrapText="1"/>
      <protection locked="0"/>
    </xf>
    <xf numFmtId="0" fontId="26" fillId="0" borderId="58" xfId="0" applyFont="1" applyBorder="1" applyAlignment="1">
      <alignment horizontal="center" vertical="center" wrapText="1"/>
    </xf>
    <xf numFmtId="0" fontId="26" fillId="0" borderId="4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6" fillId="0" borderId="54" xfId="0" applyFont="1" applyBorder="1" applyAlignment="1">
      <alignment horizontal="center" vertical="center" wrapText="1"/>
    </xf>
    <xf numFmtId="0" fontId="26" fillId="0" borderId="56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top"/>
    </xf>
    <xf numFmtId="0" fontId="10" fillId="0" borderId="1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1" fontId="4" fillId="0" borderId="0" xfId="2" applyBorder="1" applyAlignment="1" applyProtection="1">
      <alignment horizontal="left" vertical="center"/>
      <protection locked="0"/>
    </xf>
    <xf numFmtId="4" fontId="4" fillId="0" borderId="0" xfId="9" applyBorder="1" applyAlignment="1">
      <alignment horizontal="center" vertical="center" wrapText="1"/>
      <protection locked="0"/>
    </xf>
    <xf numFmtId="0" fontId="26" fillId="0" borderId="4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12" fillId="0" borderId="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0" fillId="0" borderId="9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21" fillId="0" borderId="0" xfId="0" applyFont="1" applyAlignment="1">
      <alignment horizontal="left" vertical="top" wrapText="1"/>
    </xf>
    <xf numFmtId="0" fontId="22" fillId="0" borderId="11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0" fontId="22" fillId="0" borderId="1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1" fillId="0" borderId="0" xfId="0" applyFont="1" applyAlignment="1">
      <alignment horizontal="left" vertical="top"/>
    </xf>
    <xf numFmtId="0" fontId="6" fillId="2" borderId="18" xfId="6" applyBorder="1">
      <alignment horizontal="center" vertical="center" wrapText="1"/>
      <protection locked="0"/>
    </xf>
    <xf numFmtId="0" fontId="0" fillId="0" borderId="10" xfId="0" applyBorder="1" applyAlignment="1">
      <alignment horizontal="center" vertical="center" wrapText="1"/>
    </xf>
    <xf numFmtId="0" fontId="6" fillId="2" borderId="3" xfId="6" applyBorder="1">
      <alignment horizontal="center" vertical="center" wrapText="1"/>
      <protection locked="0"/>
    </xf>
    <xf numFmtId="0" fontId="0" fillId="0" borderId="19" xfId="0" applyBorder="1" applyAlignment="1">
      <alignment horizontal="center" vertical="center" wrapText="1"/>
    </xf>
    <xf numFmtId="0" fontId="6" fillId="2" borderId="14" xfId="6" applyBorder="1">
      <alignment horizontal="center" vertical="center" wrapText="1"/>
      <protection locked="0"/>
    </xf>
    <xf numFmtId="0" fontId="0" fillId="0" borderId="13" xfId="0" applyBorder="1" applyAlignment="1">
      <alignment horizontal="center" vertical="center" wrapText="1"/>
    </xf>
    <xf numFmtId="0" fontId="16" fillId="2" borderId="15" xfId="6" applyFont="1" applyBorder="1">
      <alignment horizontal="center" vertical="center" wrapText="1"/>
      <protection locked="0"/>
    </xf>
    <xf numFmtId="0" fontId="16" fillId="2" borderId="16" xfId="6" applyFont="1" applyBorder="1">
      <alignment horizontal="center" vertical="center" wrapText="1"/>
      <protection locked="0"/>
    </xf>
    <xf numFmtId="0" fontId="16" fillId="2" borderId="17" xfId="6" applyFont="1" applyBorder="1">
      <alignment horizontal="center" vertical="center" wrapText="1"/>
      <protection locked="0"/>
    </xf>
    <xf numFmtId="0" fontId="21" fillId="0" borderId="0" xfId="0" applyFont="1" applyAlignment="1">
      <alignment horizontal="left"/>
    </xf>
    <xf numFmtId="0" fontId="22" fillId="0" borderId="15" xfId="0" applyFont="1" applyBorder="1" applyAlignment="1">
      <alignment horizontal="center"/>
    </xf>
    <xf numFmtId="0" fontId="22" fillId="0" borderId="16" xfId="0" applyFont="1" applyBorder="1" applyAlignment="1">
      <alignment horizontal="center"/>
    </xf>
    <xf numFmtId="0" fontId="22" fillId="0" borderId="17" xfId="0" applyFont="1" applyBorder="1" applyAlignment="1">
      <alignment horizontal="center"/>
    </xf>
    <xf numFmtId="0" fontId="22" fillId="0" borderId="20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22" fillId="0" borderId="32" xfId="0" applyFont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/>
    </xf>
    <xf numFmtId="0" fontId="22" fillId="0" borderId="43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top" wrapText="1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3" fillId="0" borderId="0" xfId="0" applyFont="1" applyAlignment="1">
      <alignment horizontal="left" wrapText="1"/>
    </xf>
    <xf numFmtId="0" fontId="22" fillId="0" borderId="1" xfId="0" applyFont="1" applyBorder="1" applyAlignment="1">
      <alignment horizontal="center" wrapText="1"/>
    </xf>
    <xf numFmtId="0" fontId="26" fillId="0" borderId="36" xfId="0" applyFont="1" applyBorder="1" applyAlignment="1">
      <alignment horizontal="center" vertical="center" wrapText="1"/>
    </xf>
    <xf numFmtId="0" fontId="26" fillId="0" borderId="37" xfId="0" applyFont="1" applyBorder="1" applyAlignment="1">
      <alignment horizontal="center" vertical="center" wrapText="1"/>
    </xf>
    <xf numFmtId="0" fontId="26" fillId="0" borderId="26" xfId="0" applyFont="1" applyBorder="1" applyAlignment="1">
      <alignment horizontal="center" vertical="center" wrapText="1"/>
    </xf>
    <xf numFmtId="0" fontId="26" fillId="0" borderId="23" xfId="0" applyFont="1" applyBorder="1" applyAlignment="1">
      <alignment horizontal="center" vertical="center" wrapText="1"/>
    </xf>
    <xf numFmtId="0" fontId="26" fillId="0" borderId="38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21" fillId="0" borderId="0" xfId="0" applyFont="1" applyAlignment="1">
      <alignment horizontal="left" vertical="center"/>
    </xf>
    <xf numFmtId="0" fontId="26" fillId="0" borderId="15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22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164" fontId="17" fillId="0" borderId="67" xfId="0" applyNumberFormat="1" applyFont="1" applyBorder="1" applyAlignment="1">
      <alignment horizontal="left" vertical="center"/>
    </xf>
    <xf numFmtId="164" fontId="17" fillId="0" borderId="0" xfId="0" applyNumberFormat="1" applyFont="1" applyAlignment="1">
      <alignment horizontal="left" vertical="center"/>
    </xf>
  </cellXfs>
  <cellStyles count="16">
    <cellStyle name="bold11" xfId="1" xr:uid="{00000000-0005-0000-0000-000000000000}"/>
    <cellStyle name="bolditalic12" xfId="3" xr:uid="{00000000-0005-0000-0000-000001000000}"/>
    <cellStyle name="kwota" xfId="9" xr:uid="{00000000-0005-0000-0000-000002000000}"/>
    <cellStyle name="kwotabold" xfId="8" xr:uid="{00000000-0005-0000-0000-000003000000}"/>
    <cellStyle name="kwotaboldziel" xfId="10" xr:uid="{00000000-0005-0000-0000-000004000000}"/>
    <cellStyle name="kwotawynik" xfId="14" xr:uid="{00000000-0005-0000-0000-000005000000}"/>
    <cellStyle name="nag10" xfId="6" xr:uid="{00000000-0005-0000-0000-000006000000}"/>
    <cellStyle name="Normalny" xfId="0" builtinId="0"/>
    <cellStyle name="Normalny 2" xfId="15" xr:uid="{00000000-0005-0000-0000-000008000000}"/>
    <cellStyle name="normalnybold" xfId="11" xr:uid="{00000000-0005-0000-0000-000009000000}"/>
    <cellStyle name="nota" xfId="13" xr:uid="{00000000-0005-0000-0000-00000A000000}"/>
    <cellStyle name="pozycja" xfId="2" xr:uid="{00000000-0005-0000-0000-00000B000000}"/>
    <cellStyle name="pozycjabold" xfId="7" xr:uid="{00000000-0005-0000-0000-00000C000000}"/>
    <cellStyle name="razembold" xfId="12" xr:uid="{00000000-0005-0000-0000-00000D000000}"/>
    <cellStyle name="Wyszczegolnbold" xfId="4" xr:uid="{00000000-0005-0000-0000-00000E000000}"/>
    <cellStyle name="Wyszczegolnienie" xfId="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9"/>
  <sheetViews>
    <sheetView view="pageBreakPreview" zoomScale="93" zoomScaleNormal="100" zoomScaleSheetLayoutView="93" workbookViewId="0">
      <selection sqref="A1:G86"/>
    </sheetView>
  </sheetViews>
  <sheetFormatPr defaultColWidth="9.140625" defaultRowHeight="15" x14ac:dyDescent="0.25"/>
  <cols>
    <col min="1" max="1" width="5.5703125" style="34" customWidth="1"/>
    <col min="2" max="2" width="26" style="34" customWidth="1"/>
    <col min="3" max="3" width="96.42578125" style="34" customWidth="1"/>
    <col min="4" max="4" width="11.42578125" style="34" hidden="1" customWidth="1"/>
    <col min="5" max="5" width="10.28515625" style="34" hidden="1" customWidth="1"/>
    <col min="6" max="6" width="2.42578125" style="34" hidden="1" customWidth="1"/>
    <col min="7" max="7" width="0.42578125" style="34" hidden="1" customWidth="1"/>
    <col min="8" max="8" width="10.140625" style="34" customWidth="1"/>
    <col min="9" max="9" width="10.85546875" style="34" customWidth="1"/>
    <col min="10" max="10" width="13.42578125" style="34" customWidth="1"/>
    <col min="11" max="11" width="13.140625" style="34" customWidth="1"/>
    <col min="12" max="12" width="13.85546875" style="285" customWidth="1"/>
    <col min="13" max="16384" width="9.140625" style="34"/>
  </cols>
  <sheetData>
    <row r="1" spans="1:12" x14ac:dyDescent="0.25">
      <c r="A1" s="3"/>
      <c r="B1" s="223"/>
      <c r="C1" s="223"/>
    </row>
    <row r="2" spans="1:12" x14ac:dyDescent="0.25">
      <c r="A2" s="4" t="s">
        <v>465</v>
      </c>
      <c r="B2" s="223"/>
      <c r="C2" s="223"/>
      <c r="K2"/>
    </row>
    <row r="3" spans="1:12" x14ac:dyDescent="0.25">
      <c r="A3" s="224"/>
      <c r="B3" s="223"/>
      <c r="C3" s="223"/>
      <c r="D3" s="225"/>
      <c r="E3" s="225"/>
      <c r="F3" s="225"/>
      <c r="G3" s="225"/>
      <c r="H3" s="225"/>
      <c r="I3" s="225"/>
      <c r="J3" s="223"/>
      <c r="K3" s="223"/>
      <c r="L3" s="286"/>
    </row>
    <row r="4" spans="1:12" x14ac:dyDescent="0.25">
      <c r="A4" s="447" t="s">
        <v>21</v>
      </c>
      <c r="B4" s="447"/>
      <c r="C4" s="447"/>
      <c r="D4" s="226"/>
      <c r="E4" s="226"/>
      <c r="F4" s="226"/>
      <c r="G4" s="226"/>
      <c r="H4" s="226"/>
      <c r="I4" s="226"/>
      <c r="J4" s="226"/>
      <c r="K4" s="226"/>
      <c r="L4" s="287"/>
    </row>
    <row r="5" spans="1:12" ht="15.75" thickBot="1" x14ac:dyDescent="0.3">
      <c r="A5" s="227" t="s">
        <v>6</v>
      </c>
      <c r="B5" s="227"/>
      <c r="C5" s="227"/>
      <c r="D5" s="226"/>
      <c r="E5" s="226"/>
      <c r="F5" s="226"/>
      <c r="G5" s="226"/>
      <c r="H5" s="226"/>
      <c r="I5" s="226"/>
      <c r="J5" s="226"/>
      <c r="K5" s="226"/>
      <c r="L5" s="287"/>
    </row>
    <row r="6" spans="1:12" ht="26.25" customHeight="1" x14ac:dyDescent="0.25">
      <c r="A6" s="309" t="s">
        <v>7</v>
      </c>
      <c r="B6" s="310" t="s">
        <v>15</v>
      </c>
      <c r="C6" s="228" t="s">
        <v>282</v>
      </c>
      <c r="D6" s="247"/>
      <c r="E6" s="247"/>
      <c r="F6" s="248"/>
      <c r="G6" s="249"/>
      <c r="H6" s="225"/>
      <c r="I6" s="225"/>
      <c r="J6" s="225"/>
      <c r="K6" s="225"/>
      <c r="L6" s="286"/>
    </row>
    <row r="7" spans="1:12" x14ac:dyDescent="0.25">
      <c r="A7" s="255" t="s">
        <v>10</v>
      </c>
      <c r="B7" s="311" t="s">
        <v>18</v>
      </c>
      <c r="C7" s="229" t="s">
        <v>276</v>
      </c>
      <c r="D7" s="225"/>
      <c r="E7" s="225"/>
      <c r="F7" s="225"/>
      <c r="G7" s="250"/>
      <c r="H7" s="225"/>
      <c r="I7" s="225"/>
      <c r="J7" s="225"/>
      <c r="K7" s="225"/>
      <c r="L7" s="286"/>
    </row>
    <row r="8" spans="1:12" ht="52.5" customHeight="1" x14ac:dyDescent="0.25">
      <c r="A8" s="255" t="s">
        <v>12</v>
      </c>
      <c r="B8" s="295" t="s">
        <v>19</v>
      </c>
      <c r="C8" s="229" t="s">
        <v>276</v>
      </c>
      <c r="D8" s="225"/>
      <c r="E8" s="225"/>
      <c r="F8" s="225"/>
      <c r="G8" s="250"/>
      <c r="H8" s="225"/>
      <c r="I8" s="225"/>
      <c r="J8" s="225"/>
      <c r="K8" s="225"/>
      <c r="L8" s="286"/>
    </row>
    <row r="9" spans="1:12" ht="15.75" customHeight="1" x14ac:dyDescent="0.25">
      <c r="A9" s="448" t="s">
        <v>13</v>
      </c>
      <c r="B9" s="449" t="s">
        <v>20</v>
      </c>
      <c r="C9" s="262" t="s">
        <v>283</v>
      </c>
      <c r="D9" s="225"/>
      <c r="E9" s="225"/>
      <c r="F9" s="225"/>
      <c r="G9" s="250"/>
      <c r="H9" s="225"/>
      <c r="I9" s="225"/>
      <c r="J9" s="225"/>
      <c r="K9" s="225"/>
      <c r="L9" s="286"/>
    </row>
    <row r="10" spans="1:12" ht="15.75" customHeight="1" x14ac:dyDescent="0.25">
      <c r="A10" s="448"/>
      <c r="B10" s="449"/>
      <c r="C10" s="229"/>
      <c r="D10" s="225"/>
      <c r="E10" s="225"/>
      <c r="F10" s="225"/>
      <c r="G10" s="250"/>
      <c r="H10" s="225"/>
      <c r="I10" s="225"/>
      <c r="J10" s="225"/>
      <c r="K10" s="225"/>
      <c r="L10" s="286"/>
    </row>
    <row r="11" spans="1:12" ht="6.75" customHeight="1" x14ac:dyDescent="0.25">
      <c r="A11" s="448"/>
      <c r="B11" s="449"/>
      <c r="C11" s="229"/>
      <c r="D11" s="225"/>
      <c r="E11" s="225"/>
      <c r="F11" s="225"/>
      <c r="G11" s="250"/>
      <c r="H11" s="225"/>
      <c r="I11" s="225"/>
      <c r="J11" s="225"/>
      <c r="K11" s="225"/>
      <c r="L11" s="286"/>
    </row>
    <row r="12" spans="1:12" ht="0.75" customHeight="1" x14ac:dyDescent="0.25">
      <c r="A12" s="448"/>
      <c r="B12" s="449"/>
      <c r="C12" s="229"/>
      <c r="D12" s="225"/>
      <c r="E12" s="225"/>
      <c r="F12" s="225"/>
      <c r="G12" s="250"/>
      <c r="H12" s="225"/>
      <c r="I12" s="225"/>
      <c r="J12" s="225"/>
      <c r="K12" s="225"/>
      <c r="L12" s="286"/>
    </row>
    <row r="13" spans="1:12" ht="15.75" hidden="1" customHeight="1" x14ac:dyDescent="0.25">
      <c r="A13" s="448"/>
      <c r="B13" s="449"/>
      <c r="C13" s="229"/>
      <c r="D13" s="225"/>
      <c r="E13" s="225"/>
      <c r="F13" s="225"/>
      <c r="G13" s="250"/>
      <c r="H13" s="225"/>
      <c r="I13" s="225"/>
      <c r="J13" s="225"/>
      <c r="K13" s="225"/>
      <c r="L13" s="286"/>
    </row>
    <row r="14" spans="1:12" ht="15.75" hidden="1" customHeight="1" x14ac:dyDescent="0.25">
      <c r="A14" s="448"/>
      <c r="B14" s="449"/>
      <c r="C14" s="229"/>
      <c r="D14" s="225"/>
      <c r="E14" s="225"/>
      <c r="F14" s="225"/>
      <c r="G14" s="250"/>
      <c r="H14" s="225"/>
      <c r="I14" s="225"/>
      <c r="J14" s="225"/>
      <c r="K14" s="225"/>
      <c r="L14" s="286"/>
    </row>
    <row r="15" spans="1:12" ht="15.75" hidden="1" customHeight="1" thickBot="1" x14ac:dyDescent="0.3">
      <c r="A15" s="448"/>
      <c r="B15" s="449"/>
      <c r="C15" s="230"/>
      <c r="D15" s="225"/>
      <c r="E15" s="225"/>
      <c r="F15" s="225"/>
      <c r="G15" s="250"/>
      <c r="H15" s="225"/>
      <c r="I15" s="225"/>
      <c r="J15" s="225"/>
      <c r="K15" s="225"/>
      <c r="L15" s="286"/>
    </row>
    <row r="16" spans="1:12" ht="12.75" customHeight="1" x14ac:dyDescent="0.25">
      <c r="A16" s="312"/>
      <c r="B16" s="295"/>
      <c r="C16" s="223"/>
      <c r="D16" s="225"/>
      <c r="E16" s="225"/>
      <c r="F16" s="225"/>
      <c r="G16" s="250"/>
      <c r="H16" s="225"/>
      <c r="I16" s="225"/>
      <c r="J16" s="225"/>
      <c r="K16" s="225"/>
      <c r="L16" s="286"/>
    </row>
    <row r="17" spans="1:12" hidden="1" x14ac:dyDescent="0.25">
      <c r="A17" s="251"/>
      <c r="B17" s="295"/>
      <c r="C17" s="231"/>
      <c r="D17" s="225"/>
      <c r="E17" s="225"/>
      <c r="F17" s="225"/>
      <c r="G17" s="250"/>
      <c r="H17" s="225"/>
      <c r="I17" s="225"/>
      <c r="J17" s="225"/>
      <c r="K17" s="225"/>
      <c r="L17" s="286"/>
    </row>
    <row r="18" spans="1:12" ht="25.5" customHeight="1" x14ac:dyDescent="0.25">
      <c r="A18" s="251" t="s">
        <v>22</v>
      </c>
      <c r="B18" s="450" t="s">
        <v>279</v>
      </c>
      <c r="C18" s="450"/>
      <c r="G18" s="252"/>
    </row>
    <row r="19" spans="1:12" ht="22.5" customHeight="1" x14ac:dyDescent="0.25">
      <c r="A19" s="251"/>
      <c r="B19" s="444" t="s">
        <v>466</v>
      </c>
      <c r="C19" s="444"/>
      <c r="D19" s="297"/>
      <c r="E19" s="297"/>
      <c r="F19" s="297"/>
      <c r="G19" s="253"/>
    </row>
    <row r="20" spans="1:12" ht="38.25" customHeight="1" x14ac:dyDescent="0.25">
      <c r="A20" s="312" t="s">
        <v>23</v>
      </c>
      <c r="B20" s="426" t="s">
        <v>24</v>
      </c>
      <c r="C20" s="426"/>
      <c r="D20" s="426"/>
      <c r="E20" s="426"/>
      <c r="F20" s="426"/>
      <c r="G20" s="426"/>
    </row>
    <row r="21" spans="1:12" ht="25.5" customHeight="1" x14ac:dyDescent="0.25">
      <c r="A21" s="312"/>
      <c r="B21" s="444" t="s">
        <v>289</v>
      </c>
      <c r="C21" s="444"/>
      <c r="D21" s="444"/>
      <c r="E21" s="444"/>
      <c r="F21" s="444"/>
      <c r="G21" s="297"/>
    </row>
    <row r="22" spans="1:12" ht="30" hidden="1" customHeight="1" x14ac:dyDescent="0.25">
      <c r="A22" s="312" t="s">
        <v>16</v>
      </c>
      <c r="B22" s="426" t="s">
        <v>25</v>
      </c>
      <c r="C22" s="426"/>
      <c r="D22" s="426"/>
      <c r="E22" s="426"/>
      <c r="F22" s="426"/>
      <c r="G22" s="426"/>
    </row>
    <row r="23" spans="1:12" ht="297" customHeight="1" x14ac:dyDescent="0.25">
      <c r="A23" s="312" t="s">
        <v>16</v>
      </c>
      <c r="B23" s="445" t="s">
        <v>280</v>
      </c>
      <c r="C23" s="446"/>
      <c r="D23" s="446"/>
      <c r="E23" s="446"/>
      <c r="F23" s="446"/>
      <c r="G23" s="446"/>
    </row>
    <row r="24" spans="1:12" x14ac:dyDescent="0.25">
      <c r="A24" s="251" t="s">
        <v>17</v>
      </c>
      <c r="B24" s="426" t="s">
        <v>26</v>
      </c>
      <c r="C24" s="426"/>
      <c r="D24" s="297"/>
      <c r="E24" s="297"/>
      <c r="F24" s="297"/>
      <c r="G24" s="253"/>
    </row>
    <row r="25" spans="1:12" ht="18.75" customHeight="1" x14ac:dyDescent="0.25">
      <c r="A25" s="251"/>
      <c r="B25" s="442"/>
      <c r="C25" s="442"/>
      <c r="D25" s="442"/>
      <c r="E25" s="442"/>
      <c r="F25" s="442"/>
      <c r="G25" s="443"/>
    </row>
    <row r="26" spans="1:12" hidden="1" x14ac:dyDescent="0.25">
      <c r="A26" s="251"/>
      <c r="B26" s="442"/>
      <c r="C26" s="442"/>
      <c r="D26" s="442"/>
      <c r="E26" s="442"/>
      <c r="F26" s="442"/>
      <c r="G26" s="443"/>
    </row>
    <row r="27" spans="1:12" ht="18" customHeight="1" x14ac:dyDescent="0.25">
      <c r="A27" s="254" t="s">
        <v>27</v>
      </c>
      <c r="B27" s="434" t="s">
        <v>28</v>
      </c>
      <c r="C27" s="434"/>
      <c r="D27" s="297"/>
      <c r="E27" s="297"/>
      <c r="F27" s="297"/>
      <c r="G27" s="253"/>
    </row>
    <row r="28" spans="1:12" x14ac:dyDescent="0.25">
      <c r="A28" s="251" t="s">
        <v>6</v>
      </c>
      <c r="B28" s="232"/>
      <c r="C28" s="233"/>
      <c r="D28" s="297"/>
      <c r="E28" s="297"/>
      <c r="F28" s="297"/>
      <c r="G28" s="253"/>
    </row>
    <row r="29" spans="1:12" ht="79.5" customHeight="1" x14ac:dyDescent="0.25">
      <c r="A29" s="255" t="s">
        <v>7</v>
      </c>
      <c r="B29" s="426" t="s">
        <v>39</v>
      </c>
      <c r="C29" s="426"/>
      <c r="D29" s="426"/>
      <c r="E29" s="426"/>
      <c r="F29" s="426"/>
      <c r="G29" s="427"/>
    </row>
    <row r="30" spans="1:12" x14ac:dyDescent="0.25">
      <c r="A30" s="255"/>
      <c r="B30" s="296" t="s">
        <v>260</v>
      </c>
      <c r="C30" s="233"/>
      <c r="D30" s="297"/>
      <c r="E30" s="297"/>
      <c r="F30" s="297"/>
      <c r="G30" s="253"/>
    </row>
    <row r="31" spans="1:12" ht="30.75" customHeight="1" x14ac:dyDescent="0.25">
      <c r="A31" s="255" t="s">
        <v>10</v>
      </c>
      <c r="B31" s="439" t="s">
        <v>40</v>
      </c>
      <c r="C31" s="439"/>
      <c r="D31" s="297"/>
      <c r="E31" s="297"/>
      <c r="F31" s="297"/>
      <c r="G31" s="253"/>
    </row>
    <row r="32" spans="1:12" ht="17.25" customHeight="1" x14ac:dyDescent="0.25">
      <c r="A32" s="251"/>
      <c r="B32" s="426" t="s">
        <v>499</v>
      </c>
      <c r="C32" s="426"/>
      <c r="D32" s="297"/>
      <c r="E32" s="297"/>
      <c r="F32" s="297"/>
      <c r="G32" s="253"/>
    </row>
    <row r="33" spans="1:13" ht="34.5" customHeight="1" x14ac:dyDescent="0.25">
      <c r="A33" s="251" t="s">
        <v>41</v>
      </c>
      <c r="B33" s="434" t="s">
        <v>42</v>
      </c>
      <c r="C33" s="434"/>
      <c r="D33" s="434"/>
      <c r="E33" s="434"/>
      <c r="F33" s="434"/>
      <c r="G33" s="253"/>
    </row>
    <row r="34" spans="1:13" ht="21.75" customHeight="1" x14ac:dyDescent="0.25">
      <c r="A34" s="251"/>
      <c r="B34" s="234" t="s">
        <v>261</v>
      </c>
      <c r="C34" s="233"/>
      <c r="D34" s="297"/>
      <c r="E34" s="297"/>
      <c r="F34" s="297"/>
      <c r="G34" s="253"/>
    </row>
    <row r="35" spans="1:13" ht="21.75" customHeight="1" x14ac:dyDescent="0.25">
      <c r="A35" s="251" t="s">
        <v>43</v>
      </c>
      <c r="B35" s="434" t="s">
        <v>44</v>
      </c>
      <c r="C35" s="434"/>
      <c r="D35" s="72"/>
      <c r="E35" s="72"/>
      <c r="F35" s="72"/>
      <c r="G35" s="256"/>
      <c r="J35"/>
      <c r="L35" s="188"/>
    </row>
    <row r="36" spans="1:13" x14ac:dyDescent="0.25">
      <c r="A36" s="251"/>
      <c r="B36" s="234" t="s">
        <v>262</v>
      </c>
      <c r="C36" s="233"/>
      <c r="D36" s="297"/>
      <c r="E36" s="297"/>
      <c r="F36" s="297"/>
      <c r="G36" s="253"/>
      <c r="L36" s="188"/>
      <c r="M36" s="285"/>
    </row>
    <row r="37" spans="1:13" ht="36" customHeight="1" x14ac:dyDescent="0.25">
      <c r="A37" s="251" t="s">
        <v>45</v>
      </c>
      <c r="B37" s="434" t="s">
        <v>46</v>
      </c>
      <c r="C37" s="434"/>
      <c r="D37" s="434"/>
      <c r="E37" s="434"/>
      <c r="F37" s="434"/>
      <c r="G37" s="253"/>
    </row>
    <row r="38" spans="1:13" x14ac:dyDescent="0.25">
      <c r="A38" s="255"/>
      <c r="B38" s="234" t="s">
        <v>263</v>
      </c>
      <c r="C38" s="233"/>
      <c r="D38" s="297"/>
      <c r="E38" s="297"/>
      <c r="F38" s="297"/>
      <c r="G38" s="253"/>
    </row>
    <row r="39" spans="1:13" ht="24.75" customHeight="1" x14ac:dyDescent="0.25">
      <c r="A39" s="255" t="s">
        <v>47</v>
      </c>
      <c r="B39" s="426" t="s">
        <v>48</v>
      </c>
      <c r="C39" s="426"/>
      <c r="D39" s="426"/>
      <c r="E39" s="426"/>
      <c r="F39" s="426"/>
      <c r="G39" s="427"/>
      <c r="L39" s="188"/>
    </row>
    <row r="40" spans="1:13" x14ac:dyDescent="0.25">
      <c r="A40" s="255"/>
      <c r="B40" s="296" t="s">
        <v>94</v>
      </c>
      <c r="C40" s="233"/>
      <c r="D40" s="297"/>
      <c r="E40" s="297"/>
      <c r="F40" s="297"/>
      <c r="G40" s="253"/>
      <c r="L40" s="188"/>
    </row>
    <row r="41" spans="1:13" ht="41.25" customHeight="1" x14ac:dyDescent="0.25">
      <c r="A41" s="257" t="s">
        <v>49</v>
      </c>
      <c r="B41" s="426" t="s">
        <v>68</v>
      </c>
      <c r="C41" s="426"/>
      <c r="D41" s="426"/>
      <c r="E41" s="426"/>
      <c r="F41" s="426"/>
      <c r="G41" s="427"/>
      <c r="L41" s="188"/>
    </row>
    <row r="42" spans="1:13" ht="16.5" customHeight="1" x14ac:dyDescent="0.25">
      <c r="A42" s="257"/>
      <c r="B42" s="234" t="s">
        <v>264</v>
      </c>
      <c r="C42" s="233"/>
      <c r="D42" s="297"/>
      <c r="E42" s="297"/>
      <c r="F42" s="297"/>
      <c r="G42" s="253"/>
    </row>
    <row r="43" spans="1:13" ht="27" customHeight="1" x14ac:dyDescent="0.25">
      <c r="A43" s="257" t="s">
        <v>51</v>
      </c>
      <c r="B43" s="434" t="s">
        <v>50</v>
      </c>
      <c r="C43" s="434"/>
      <c r="D43" s="434"/>
      <c r="E43" s="434"/>
      <c r="F43" s="434"/>
      <c r="G43" s="435"/>
    </row>
    <row r="44" spans="1:13" x14ac:dyDescent="0.25">
      <c r="A44" s="257"/>
      <c r="B44" s="234" t="s">
        <v>268</v>
      </c>
      <c r="C44" s="233" t="s">
        <v>265</v>
      </c>
      <c r="D44" s="297"/>
      <c r="E44" s="297"/>
      <c r="F44" s="297"/>
      <c r="G44" s="253"/>
    </row>
    <row r="45" spans="1:13" ht="34.5" customHeight="1" x14ac:dyDescent="0.25">
      <c r="A45" s="257" t="s">
        <v>56</v>
      </c>
      <c r="B45" s="436" t="s">
        <v>52</v>
      </c>
      <c r="C45" s="437"/>
      <c r="D45" s="437"/>
      <c r="E45" s="437"/>
      <c r="F45" s="437"/>
      <c r="G45" s="438"/>
      <c r="K45" s="285"/>
    </row>
    <row r="46" spans="1:13" x14ac:dyDescent="0.25">
      <c r="A46" s="251"/>
      <c r="B46" s="232" t="s">
        <v>55</v>
      </c>
      <c r="C46" s="233"/>
      <c r="D46" s="297"/>
      <c r="E46" s="297"/>
      <c r="F46" s="297"/>
      <c r="G46" s="253"/>
      <c r="K46" s="285"/>
    </row>
    <row r="47" spans="1:13" x14ac:dyDescent="0.25">
      <c r="A47" s="251"/>
      <c r="B47" s="232" t="s">
        <v>53</v>
      </c>
      <c r="C47" s="233"/>
      <c r="D47" s="297"/>
      <c r="E47" s="297"/>
      <c r="F47" s="297"/>
      <c r="G47" s="253"/>
    </row>
    <row r="48" spans="1:13" x14ac:dyDescent="0.25">
      <c r="A48" s="251"/>
      <c r="B48" s="231" t="s">
        <v>54</v>
      </c>
      <c r="C48" s="231"/>
      <c r="D48" s="297"/>
      <c r="E48" s="297"/>
      <c r="F48" s="297"/>
      <c r="G48" s="253"/>
    </row>
    <row r="49" spans="1:7" x14ac:dyDescent="0.25">
      <c r="A49" s="255"/>
      <c r="B49" s="234" t="s">
        <v>266</v>
      </c>
      <c r="C49" s="233"/>
      <c r="D49" s="297"/>
      <c r="E49" s="297"/>
      <c r="F49" s="297"/>
      <c r="G49" s="253"/>
    </row>
    <row r="50" spans="1:7" ht="41.25" customHeight="1" x14ac:dyDescent="0.25">
      <c r="A50" s="258" t="s">
        <v>58</v>
      </c>
      <c r="B50" s="428" t="s">
        <v>57</v>
      </c>
      <c r="C50" s="429"/>
      <c r="D50" s="429"/>
      <c r="E50" s="429"/>
      <c r="F50" s="429"/>
      <c r="G50" s="430"/>
    </row>
    <row r="51" spans="1:7" x14ac:dyDescent="0.25">
      <c r="A51" s="258"/>
      <c r="B51" s="235" t="s">
        <v>95</v>
      </c>
      <c r="C51" s="297"/>
      <c r="D51" s="297"/>
      <c r="E51" s="297"/>
      <c r="F51" s="297"/>
      <c r="G51" s="253"/>
    </row>
    <row r="52" spans="1:7" ht="30" customHeight="1" x14ac:dyDescent="0.25">
      <c r="A52" s="258" t="s">
        <v>60</v>
      </c>
      <c r="B52" s="428" t="s">
        <v>59</v>
      </c>
      <c r="C52" s="429"/>
      <c r="D52" s="429"/>
      <c r="E52" s="429"/>
      <c r="F52" s="429"/>
      <c r="G52" s="430"/>
    </row>
    <row r="53" spans="1:7" ht="18.75" customHeight="1" x14ac:dyDescent="0.25">
      <c r="A53" s="258"/>
      <c r="B53" s="235" t="s">
        <v>269</v>
      </c>
      <c r="C53" s="297"/>
      <c r="D53" s="297"/>
      <c r="E53" s="297"/>
      <c r="F53" s="297"/>
      <c r="G53" s="253"/>
    </row>
    <row r="54" spans="1:7" ht="27.75" customHeight="1" x14ac:dyDescent="0.25">
      <c r="A54" s="258" t="s">
        <v>62</v>
      </c>
      <c r="B54" s="428" t="s">
        <v>61</v>
      </c>
      <c r="C54" s="429"/>
      <c r="D54" s="429"/>
      <c r="E54" s="429"/>
      <c r="F54" s="429"/>
      <c r="G54" s="430"/>
    </row>
    <row r="55" spans="1:7" ht="18.75" customHeight="1" x14ac:dyDescent="0.25">
      <c r="A55" s="258"/>
      <c r="B55" s="235" t="s">
        <v>270</v>
      </c>
      <c r="C55" s="297"/>
      <c r="D55" s="297"/>
      <c r="E55" s="297"/>
      <c r="F55" s="297"/>
      <c r="G55" s="253"/>
    </row>
    <row r="56" spans="1:7" ht="28.5" customHeight="1" x14ac:dyDescent="0.25">
      <c r="A56" s="258" t="s">
        <v>64</v>
      </c>
      <c r="B56" s="428" t="s">
        <v>63</v>
      </c>
      <c r="C56" s="429"/>
      <c r="D56" s="429"/>
      <c r="E56" s="429"/>
      <c r="F56" s="429"/>
      <c r="G56" s="430"/>
    </row>
    <row r="57" spans="1:7" ht="18.75" customHeight="1" x14ac:dyDescent="0.25">
      <c r="A57" s="259"/>
      <c r="B57" s="234" t="s">
        <v>271</v>
      </c>
      <c r="C57" s="297"/>
      <c r="D57" s="297"/>
      <c r="E57" s="297"/>
      <c r="F57" s="297"/>
      <c r="G57" s="253"/>
    </row>
    <row r="58" spans="1:7" ht="3.75" customHeight="1" x14ac:dyDescent="0.25">
      <c r="A58" s="259"/>
      <c r="B58" s="454"/>
      <c r="C58" s="454"/>
      <c r="D58" s="297"/>
      <c r="E58" s="297"/>
      <c r="F58" s="297"/>
      <c r="G58" s="253"/>
    </row>
    <row r="59" spans="1:7" ht="18.75" customHeight="1" x14ac:dyDescent="0.25">
      <c r="A59" s="258" t="s">
        <v>66</v>
      </c>
      <c r="B59" s="455" t="s">
        <v>65</v>
      </c>
      <c r="C59" s="456"/>
      <c r="D59" s="456"/>
      <c r="E59" s="456"/>
      <c r="F59" s="456"/>
      <c r="G59" s="457"/>
    </row>
    <row r="60" spans="1:7" ht="18.75" customHeight="1" x14ac:dyDescent="0.25">
      <c r="A60" s="258"/>
      <c r="B60" s="234" t="s">
        <v>272</v>
      </c>
      <c r="C60" s="297"/>
      <c r="D60" s="297"/>
      <c r="E60" s="297"/>
      <c r="F60" s="297"/>
      <c r="G60" s="253"/>
    </row>
    <row r="61" spans="1:7" ht="18.75" customHeight="1" x14ac:dyDescent="0.25">
      <c r="A61" s="258" t="s">
        <v>69</v>
      </c>
      <c r="B61" s="458" t="s">
        <v>67</v>
      </c>
      <c r="C61" s="459"/>
      <c r="D61" s="459"/>
      <c r="E61" s="459"/>
      <c r="F61" s="460"/>
      <c r="G61" s="253"/>
    </row>
    <row r="62" spans="1:7" ht="18.75" customHeight="1" x14ac:dyDescent="0.25">
      <c r="A62" s="258"/>
      <c r="B62" s="234" t="s">
        <v>273</v>
      </c>
      <c r="C62" s="297"/>
      <c r="D62" s="297"/>
      <c r="E62" s="297"/>
      <c r="F62" s="297"/>
      <c r="G62" s="253"/>
    </row>
    <row r="63" spans="1:7" ht="16.5" hidden="1" customHeight="1" x14ac:dyDescent="0.25">
      <c r="A63" s="258"/>
      <c r="B63" s="297"/>
      <c r="C63" s="297"/>
      <c r="D63" s="297"/>
      <c r="E63" s="297"/>
      <c r="F63" s="297"/>
      <c r="G63" s="253"/>
    </row>
    <row r="64" spans="1:7" ht="16.5" customHeight="1" x14ac:dyDescent="0.25">
      <c r="A64" s="258" t="s">
        <v>70</v>
      </c>
      <c r="B64" s="458" t="s">
        <v>26</v>
      </c>
      <c r="C64" s="459"/>
      <c r="D64" s="459"/>
      <c r="E64" s="459"/>
      <c r="F64" s="460"/>
      <c r="G64" s="253"/>
    </row>
    <row r="65" spans="1:7" ht="14.25" customHeight="1" x14ac:dyDescent="0.25">
      <c r="A65" s="260"/>
      <c r="B65" s="440"/>
      <c r="C65" s="441"/>
      <c r="D65" s="297"/>
      <c r="E65" s="297"/>
      <c r="F65" s="297"/>
      <c r="G65" s="253"/>
    </row>
    <row r="66" spans="1:7" ht="16.5" customHeight="1" x14ac:dyDescent="0.25">
      <c r="A66" s="261" t="s">
        <v>71</v>
      </c>
      <c r="B66" s="297"/>
      <c r="C66" s="297"/>
      <c r="D66" s="297"/>
      <c r="E66" s="297"/>
      <c r="F66" s="297"/>
      <c r="G66" s="253"/>
    </row>
    <row r="67" spans="1:7" ht="16.5" customHeight="1" x14ac:dyDescent="0.25">
      <c r="A67" s="258" t="s">
        <v>72</v>
      </c>
      <c r="B67" s="431" t="s">
        <v>73</v>
      </c>
      <c r="C67" s="432"/>
      <c r="D67" s="432"/>
      <c r="E67" s="432"/>
      <c r="F67" s="433"/>
      <c r="G67" s="253"/>
    </row>
    <row r="68" spans="1:7" ht="16.5" customHeight="1" x14ac:dyDescent="0.25">
      <c r="A68" s="258"/>
      <c r="B68" s="234" t="s">
        <v>275</v>
      </c>
      <c r="C68" s="297"/>
      <c r="D68" s="297"/>
      <c r="E68" s="297"/>
      <c r="F68" s="297"/>
      <c r="G68" s="253"/>
    </row>
    <row r="69" spans="1:7" ht="29.25" customHeight="1" x14ac:dyDescent="0.25">
      <c r="A69" s="258" t="s">
        <v>74</v>
      </c>
      <c r="B69" s="461" t="s">
        <v>75</v>
      </c>
      <c r="C69" s="462"/>
      <c r="D69" s="462"/>
      <c r="E69" s="462"/>
      <c r="F69" s="462"/>
      <c r="G69" s="463"/>
    </row>
    <row r="70" spans="1:7" ht="16.5" customHeight="1" x14ac:dyDescent="0.25">
      <c r="A70" s="258"/>
      <c r="B70" s="234" t="s">
        <v>267</v>
      </c>
      <c r="C70" s="297"/>
      <c r="D70" s="297"/>
      <c r="E70" s="297"/>
      <c r="F70" s="297"/>
      <c r="G70" s="253"/>
    </row>
    <row r="71" spans="1:7" ht="16.5" customHeight="1" x14ac:dyDescent="0.25">
      <c r="A71" s="258" t="s">
        <v>76</v>
      </c>
      <c r="B71" s="461" t="s">
        <v>299</v>
      </c>
      <c r="C71" s="462"/>
      <c r="D71" s="462"/>
      <c r="E71" s="462"/>
      <c r="F71" s="462"/>
      <c r="G71" s="463"/>
    </row>
    <row r="72" spans="1:7" ht="16.5" customHeight="1" x14ac:dyDescent="0.25">
      <c r="A72" s="258"/>
      <c r="B72" s="234" t="s">
        <v>300</v>
      </c>
      <c r="C72" s="297"/>
      <c r="D72" s="297"/>
      <c r="E72" s="297"/>
      <c r="F72" s="297"/>
      <c r="G72" s="253"/>
    </row>
    <row r="73" spans="1:7" ht="30.75" customHeight="1" x14ac:dyDescent="0.25">
      <c r="A73" s="258" t="s">
        <v>77</v>
      </c>
      <c r="B73" s="428" t="s">
        <v>80</v>
      </c>
      <c r="C73" s="429"/>
      <c r="D73" s="429"/>
      <c r="E73" s="429"/>
      <c r="F73" s="464"/>
      <c r="G73" s="253"/>
    </row>
    <row r="74" spans="1:7" ht="16.5" customHeight="1" x14ac:dyDescent="0.25">
      <c r="A74" s="258"/>
      <c r="B74" s="331" t="s">
        <v>439</v>
      </c>
      <c r="C74" s="297"/>
      <c r="D74" s="297"/>
      <c r="E74" s="297"/>
      <c r="F74" s="297"/>
      <c r="G74" s="253"/>
    </row>
    <row r="75" spans="1:7" ht="16.5" customHeight="1" x14ac:dyDescent="0.25">
      <c r="A75" s="258" t="s">
        <v>78</v>
      </c>
      <c r="B75" s="458" t="s">
        <v>431</v>
      </c>
      <c r="C75" s="459"/>
      <c r="D75" s="459"/>
      <c r="E75" s="459"/>
      <c r="F75" s="459"/>
      <c r="G75" s="465"/>
    </row>
    <row r="76" spans="1:7" ht="16.5" customHeight="1" x14ac:dyDescent="0.25">
      <c r="A76" s="258"/>
      <c r="B76" s="234" t="s">
        <v>360</v>
      </c>
      <c r="C76" s="297"/>
      <c r="D76" s="297"/>
      <c r="E76" s="297"/>
      <c r="F76" s="297"/>
      <c r="G76" s="253"/>
    </row>
    <row r="77" spans="1:7" ht="16.5" customHeight="1" x14ac:dyDescent="0.25">
      <c r="A77" s="332" t="s">
        <v>460</v>
      </c>
      <c r="B77" s="458" t="s">
        <v>461</v>
      </c>
      <c r="C77" s="459"/>
      <c r="D77" s="459"/>
      <c r="E77" s="459"/>
      <c r="F77" s="459"/>
      <c r="G77" s="465"/>
    </row>
    <row r="78" spans="1:7" ht="16.5" customHeight="1" x14ac:dyDescent="0.25">
      <c r="A78" s="258"/>
      <c r="B78" s="234" t="s">
        <v>462</v>
      </c>
      <c r="C78" s="297"/>
      <c r="D78" s="297"/>
      <c r="E78" s="297"/>
      <c r="F78" s="297"/>
      <c r="G78" s="253"/>
    </row>
    <row r="79" spans="1:7" ht="36.75" customHeight="1" x14ac:dyDescent="0.25">
      <c r="A79" s="258" t="s">
        <v>79</v>
      </c>
      <c r="B79" s="428" t="s">
        <v>81</v>
      </c>
      <c r="C79" s="429"/>
      <c r="D79" s="429"/>
      <c r="E79" s="429"/>
      <c r="F79" s="429"/>
      <c r="G79" s="430"/>
    </row>
    <row r="80" spans="1:7" ht="16.5" customHeight="1" thickBot="1" x14ac:dyDescent="0.3">
      <c r="A80" s="306"/>
      <c r="B80" s="44"/>
      <c r="C80" s="307"/>
      <c r="D80" s="307"/>
      <c r="E80" s="307"/>
      <c r="F80" s="307"/>
      <c r="G80" s="308"/>
    </row>
    <row r="81" spans="1:12" x14ac:dyDescent="0.25">
      <c r="A81" s="236"/>
      <c r="B81" s="236"/>
      <c r="C81" s="236"/>
      <c r="D81" s="236"/>
      <c r="E81" s="236"/>
      <c r="F81" s="236"/>
      <c r="G81" s="236"/>
    </row>
    <row r="82" spans="1:12" x14ac:dyDescent="0.25">
      <c r="A82" s="236"/>
      <c r="B82" s="236"/>
      <c r="C82" s="236"/>
      <c r="D82" s="236"/>
      <c r="E82" s="236"/>
      <c r="F82" s="236"/>
      <c r="G82" s="236"/>
    </row>
    <row r="83" spans="1:12" ht="24.75" customHeight="1" x14ac:dyDescent="0.25">
      <c r="A83" s="237"/>
      <c r="B83" s="35" t="s">
        <v>128</v>
      </c>
      <c r="C83" s="238" t="s">
        <v>500</v>
      </c>
      <c r="D83" s="451" t="s">
        <v>129</v>
      </c>
      <c r="E83" s="451"/>
      <c r="F83" s="451"/>
      <c r="G83" s="239"/>
      <c r="I83" s="451"/>
      <c r="J83" s="451"/>
      <c r="K83" s="451"/>
    </row>
    <row r="84" spans="1:12" s="89" customFormat="1" ht="21" customHeight="1" x14ac:dyDescent="0.2">
      <c r="A84" s="240"/>
      <c r="B84" s="53" t="s">
        <v>130</v>
      </c>
      <c r="C84" s="80" t="s">
        <v>290</v>
      </c>
      <c r="D84" s="452" t="s">
        <v>92</v>
      </c>
      <c r="E84" s="452"/>
      <c r="F84" s="452"/>
      <c r="G84" s="241"/>
      <c r="I84" s="452"/>
      <c r="J84" s="452"/>
      <c r="K84" s="452"/>
      <c r="L84" s="288"/>
    </row>
    <row r="85" spans="1:12" x14ac:dyDescent="0.25">
      <c r="A85" s="237"/>
      <c r="B85" s="35"/>
      <c r="C85" s="35"/>
      <c r="D85" s="242"/>
      <c r="E85" s="242"/>
      <c r="F85" s="242"/>
      <c r="G85" s="239"/>
    </row>
    <row r="86" spans="1:12" ht="32.25" customHeight="1" x14ac:dyDescent="0.25">
      <c r="A86" s="453" t="s">
        <v>467</v>
      </c>
      <c r="B86" s="453"/>
      <c r="C86" s="35"/>
      <c r="D86" s="242"/>
      <c r="E86" s="242"/>
      <c r="F86" s="242"/>
      <c r="G86" s="239"/>
    </row>
    <row r="87" spans="1:12" x14ac:dyDescent="0.25">
      <c r="A87" s="243"/>
    </row>
    <row r="88" spans="1:12" x14ac:dyDescent="0.25">
      <c r="A88" s="243"/>
    </row>
    <row r="89" spans="1:12" x14ac:dyDescent="0.25">
      <c r="A89" s="243"/>
    </row>
    <row r="90" spans="1:12" x14ac:dyDescent="0.25">
      <c r="A90" s="243"/>
    </row>
    <row r="91" spans="1:12" x14ac:dyDescent="0.25">
      <c r="A91" s="243"/>
    </row>
    <row r="92" spans="1:12" x14ac:dyDescent="0.25">
      <c r="A92" s="243"/>
    </row>
    <row r="93" spans="1:12" x14ac:dyDescent="0.25">
      <c r="A93" s="243"/>
    </row>
    <row r="94" spans="1:12" x14ac:dyDescent="0.25">
      <c r="A94" s="243"/>
    </row>
    <row r="95" spans="1:12" x14ac:dyDescent="0.25">
      <c r="A95" s="243"/>
    </row>
    <row r="96" spans="1:12" x14ac:dyDescent="0.25">
      <c r="A96" s="243"/>
    </row>
    <row r="97" spans="1:1" x14ac:dyDescent="0.25">
      <c r="A97" s="243"/>
    </row>
    <row r="98" spans="1:1" x14ac:dyDescent="0.25">
      <c r="A98" s="243"/>
    </row>
    <row r="99" spans="1:1" x14ac:dyDescent="0.25">
      <c r="A99" s="243"/>
    </row>
    <row r="100" spans="1:1" x14ac:dyDescent="0.25">
      <c r="A100" s="243"/>
    </row>
    <row r="101" spans="1:1" x14ac:dyDescent="0.25">
      <c r="A101" s="243"/>
    </row>
    <row r="102" spans="1:1" x14ac:dyDescent="0.25">
      <c r="A102" s="243"/>
    </row>
    <row r="103" spans="1:1" x14ac:dyDescent="0.25">
      <c r="A103" s="243"/>
    </row>
    <row r="104" spans="1:1" x14ac:dyDescent="0.25">
      <c r="A104" s="243"/>
    </row>
    <row r="105" spans="1:1" x14ac:dyDescent="0.25">
      <c r="A105" s="243"/>
    </row>
    <row r="106" spans="1:1" x14ac:dyDescent="0.25">
      <c r="A106" s="243"/>
    </row>
    <row r="107" spans="1:1" x14ac:dyDescent="0.25">
      <c r="A107" s="243"/>
    </row>
    <row r="108" spans="1:1" x14ac:dyDescent="0.25">
      <c r="A108" s="243"/>
    </row>
    <row r="109" spans="1:1" x14ac:dyDescent="0.25">
      <c r="A109" s="243"/>
    </row>
    <row r="110" spans="1:1" x14ac:dyDescent="0.25">
      <c r="A110" s="243"/>
    </row>
    <row r="111" spans="1:1" x14ac:dyDescent="0.25">
      <c r="A111" s="243"/>
    </row>
    <row r="112" spans="1:1" x14ac:dyDescent="0.25">
      <c r="A112" s="243"/>
    </row>
    <row r="113" spans="1:1" x14ac:dyDescent="0.25">
      <c r="A113" s="243"/>
    </row>
    <row r="114" spans="1:1" x14ac:dyDescent="0.25">
      <c r="A114" s="243"/>
    </row>
    <row r="115" spans="1:1" x14ac:dyDescent="0.25">
      <c r="A115" s="243"/>
    </row>
    <row r="116" spans="1:1" x14ac:dyDescent="0.25">
      <c r="A116" s="243"/>
    </row>
    <row r="117" spans="1:1" x14ac:dyDescent="0.25">
      <c r="A117" s="243"/>
    </row>
    <row r="118" spans="1:1" x14ac:dyDescent="0.25">
      <c r="A118" s="243"/>
    </row>
    <row r="119" spans="1:1" x14ac:dyDescent="0.25">
      <c r="A119" s="243"/>
    </row>
    <row r="120" spans="1:1" x14ac:dyDescent="0.25">
      <c r="A120" s="243"/>
    </row>
    <row r="121" spans="1:1" x14ac:dyDescent="0.25">
      <c r="A121" s="243"/>
    </row>
    <row r="122" spans="1:1" x14ac:dyDescent="0.25">
      <c r="A122" s="243"/>
    </row>
    <row r="123" spans="1:1" x14ac:dyDescent="0.25">
      <c r="A123" s="243"/>
    </row>
    <row r="124" spans="1:1" x14ac:dyDescent="0.25">
      <c r="A124" s="243"/>
    </row>
    <row r="125" spans="1:1" x14ac:dyDescent="0.25">
      <c r="A125" s="243"/>
    </row>
    <row r="126" spans="1:1" x14ac:dyDescent="0.25">
      <c r="A126" s="243"/>
    </row>
    <row r="127" spans="1:1" x14ac:dyDescent="0.25">
      <c r="A127" s="243"/>
    </row>
    <row r="128" spans="1:1" x14ac:dyDescent="0.25">
      <c r="A128" s="243"/>
    </row>
    <row r="129" spans="1:1" x14ac:dyDescent="0.25">
      <c r="A129" s="243"/>
    </row>
    <row r="130" spans="1:1" x14ac:dyDescent="0.25">
      <c r="A130" s="243"/>
    </row>
    <row r="131" spans="1:1" x14ac:dyDescent="0.25">
      <c r="A131" s="243"/>
    </row>
    <row r="132" spans="1:1" x14ac:dyDescent="0.25">
      <c r="A132" s="243"/>
    </row>
    <row r="133" spans="1:1" x14ac:dyDescent="0.25">
      <c r="A133" s="243"/>
    </row>
    <row r="134" spans="1:1" x14ac:dyDescent="0.25">
      <c r="A134" s="243"/>
    </row>
    <row r="135" spans="1:1" x14ac:dyDescent="0.25">
      <c r="A135" s="243"/>
    </row>
    <row r="136" spans="1:1" x14ac:dyDescent="0.25">
      <c r="A136" s="243"/>
    </row>
    <row r="137" spans="1:1" x14ac:dyDescent="0.25">
      <c r="A137" s="243"/>
    </row>
    <row r="138" spans="1:1" x14ac:dyDescent="0.25">
      <c r="A138" s="243"/>
    </row>
    <row r="139" spans="1:1" x14ac:dyDescent="0.25">
      <c r="A139" s="243"/>
    </row>
    <row r="140" spans="1:1" x14ac:dyDescent="0.25">
      <c r="A140" s="243"/>
    </row>
    <row r="141" spans="1:1" x14ac:dyDescent="0.25">
      <c r="A141" s="243"/>
    </row>
    <row r="142" spans="1:1" x14ac:dyDescent="0.25">
      <c r="A142" s="243"/>
    </row>
    <row r="143" spans="1:1" x14ac:dyDescent="0.25">
      <c r="A143" s="243"/>
    </row>
    <row r="144" spans="1:1" x14ac:dyDescent="0.25">
      <c r="A144" s="243"/>
    </row>
    <row r="145" spans="1:1" x14ac:dyDescent="0.25">
      <c r="A145" s="243"/>
    </row>
    <row r="146" spans="1:1" x14ac:dyDescent="0.25">
      <c r="A146" s="243"/>
    </row>
    <row r="147" spans="1:1" x14ac:dyDescent="0.25">
      <c r="A147" s="243"/>
    </row>
    <row r="148" spans="1:1" x14ac:dyDescent="0.25">
      <c r="A148" s="243"/>
    </row>
    <row r="149" spans="1:1" x14ac:dyDescent="0.25">
      <c r="A149" s="243"/>
    </row>
    <row r="150" spans="1:1" x14ac:dyDescent="0.25">
      <c r="A150" s="243"/>
    </row>
    <row r="151" spans="1:1" x14ac:dyDescent="0.25">
      <c r="A151" s="243"/>
    </row>
    <row r="152" spans="1:1" x14ac:dyDescent="0.25">
      <c r="A152" s="243"/>
    </row>
    <row r="153" spans="1:1" x14ac:dyDescent="0.25">
      <c r="A153" s="243"/>
    </row>
    <row r="154" spans="1:1" x14ac:dyDescent="0.25">
      <c r="A154" s="243"/>
    </row>
    <row r="155" spans="1:1" x14ac:dyDescent="0.25">
      <c r="A155" s="243"/>
    </row>
    <row r="156" spans="1:1" x14ac:dyDescent="0.25">
      <c r="A156" s="243"/>
    </row>
    <row r="157" spans="1:1" x14ac:dyDescent="0.25">
      <c r="A157" s="243"/>
    </row>
    <row r="158" spans="1:1" x14ac:dyDescent="0.25">
      <c r="A158" s="243"/>
    </row>
    <row r="159" spans="1:1" x14ac:dyDescent="0.25">
      <c r="A159" s="243"/>
    </row>
    <row r="160" spans="1:1" x14ac:dyDescent="0.25">
      <c r="A160" s="243"/>
    </row>
    <row r="161" spans="1:1" x14ac:dyDescent="0.25">
      <c r="A161" s="243"/>
    </row>
    <row r="162" spans="1:1" x14ac:dyDescent="0.25">
      <c r="A162" s="243"/>
    </row>
    <row r="163" spans="1:1" x14ac:dyDescent="0.25">
      <c r="A163" s="243"/>
    </row>
    <row r="164" spans="1:1" x14ac:dyDescent="0.25">
      <c r="A164" s="243"/>
    </row>
    <row r="165" spans="1:1" x14ac:dyDescent="0.25">
      <c r="A165" s="243"/>
    </row>
    <row r="166" spans="1:1" x14ac:dyDescent="0.25">
      <c r="A166" s="243"/>
    </row>
    <row r="167" spans="1:1" x14ac:dyDescent="0.25">
      <c r="A167" s="243"/>
    </row>
    <row r="168" spans="1:1" x14ac:dyDescent="0.25">
      <c r="A168" s="243"/>
    </row>
    <row r="169" spans="1:1" x14ac:dyDescent="0.25">
      <c r="A169" s="243"/>
    </row>
    <row r="170" spans="1:1" x14ac:dyDescent="0.25">
      <c r="A170" s="243"/>
    </row>
    <row r="171" spans="1:1" x14ac:dyDescent="0.25">
      <c r="A171" s="243"/>
    </row>
    <row r="172" spans="1:1" x14ac:dyDescent="0.25">
      <c r="A172" s="243"/>
    </row>
    <row r="173" spans="1:1" x14ac:dyDescent="0.25">
      <c r="A173" s="243"/>
    </row>
    <row r="174" spans="1:1" x14ac:dyDescent="0.25">
      <c r="A174" s="243"/>
    </row>
    <row r="175" spans="1:1" x14ac:dyDescent="0.25">
      <c r="A175" s="243"/>
    </row>
    <row r="176" spans="1:1" x14ac:dyDescent="0.25">
      <c r="A176" s="243"/>
    </row>
    <row r="177" spans="1:1" x14ac:dyDescent="0.25">
      <c r="A177" s="243"/>
    </row>
    <row r="178" spans="1:1" x14ac:dyDescent="0.25">
      <c r="A178" s="243"/>
    </row>
    <row r="179" spans="1:1" x14ac:dyDescent="0.25">
      <c r="A179" s="243"/>
    </row>
  </sheetData>
  <mergeCells count="43">
    <mergeCell ref="I83:K83"/>
    <mergeCell ref="D84:F84"/>
    <mergeCell ref="I84:K84"/>
    <mergeCell ref="A86:B86"/>
    <mergeCell ref="B50:G50"/>
    <mergeCell ref="B58:C58"/>
    <mergeCell ref="B59:G59"/>
    <mergeCell ref="B61:F61"/>
    <mergeCell ref="B64:F64"/>
    <mergeCell ref="B69:G69"/>
    <mergeCell ref="B71:G71"/>
    <mergeCell ref="B73:F73"/>
    <mergeCell ref="B75:G75"/>
    <mergeCell ref="B79:G79"/>
    <mergeCell ref="D83:F83"/>
    <mergeCell ref="B77:G77"/>
    <mergeCell ref="A4:C4"/>
    <mergeCell ref="A9:A15"/>
    <mergeCell ref="B9:B15"/>
    <mergeCell ref="B18:C18"/>
    <mergeCell ref="B19:C19"/>
    <mergeCell ref="B20:G20"/>
    <mergeCell ref="B22:G22"/>
    <mergeCell ref="B25:G26"/>
    <mergeCell ref="B21:F21"/>
    <mergeCell ref="B27:C27"/>
    <mergeCell ref="B24:C24"/>
    <mergeCell ref="B23:G23"/>
    <mergeCell ref="B29:G29"/>
    <mergeCell ref="B52:G52"/>
    <mergeCell ref="B54:G54"/>
    <mergeCell ref="B56:G56"/>
    <mergeCell ref="B67:F67"/>
    <mergeCell ref="B43:G43"/>
    <mergeCell ref="B45:G45"/>
    <mergeCell ref="B41:G41"/>
    <mergeCell ref="B31:C31"/>
    <mergeCell ref="B32:C32"/>
    <mergeCell ref="B33:F33"/>
    <mergeCell ref="B35:C35"/>
    <mergeCell ref="B37:F37"/>
    <mergeCell ref="B39:G39"/>
    <mergeCell ref="B65:C65"/>
  </mergeCells>
  <pageMargins left="0.25" right="0.25" top="0.75" bottom="0.75" header="0.3" footer="0.3"/>
  <pageSetup paperSize="9" scale="74" orientation="portrait" r:id="rId1"/>
  <rowBreaks count="1" manualBreakCount="1">
    <brk id="36" max="2" man="1"/>
  </rowBreaks>
  <colBreaks count="1" manualBreakCount="1">
    <brk id="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39"/>
  <sheetViews>
    <sheetView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O23"/>
    </sheetView>
  </sheetViews>
  <sheetFormatPr defaultRowHeight="15" x14ac:dyDescent="0.25"/>
  <cols>
    <col min="1" max="1" width="6" customWidth="1"/>
    <col min="2" max="2" width="23.85546875" customWidth="1"/>
    <col min="3" max="3" width="13.42578125" customWidth="1"/>
    <col min="4" max="4" width="12.85546875" customWidth="1"/>
    <col min="5" max="5" width="11.5703125" customWidth="1"/>
    <col min="6" max="6" width="6.5703125" customWidth="1"/>
    <col min="7" max="7" width="10.85546875" customWidth="1"/>
    <col min="8" max="8" width="12.28515625" customWidth="1"/>
    <col min="9" max="9" width="10.42578125" customWidth="1"/>
    <col min="10" max="10" width="12" customWidth="1"/>
    <col min="11" max="11" width="12.140625" customWidth="1"/>
    <col min="12" max="12" width="7" customWidth="1"/>
    <col min="13" max="13" width="11.85546875" customWidth="1"/>
    <col min="14" max="14" width="12.5703125" customWidth="1"/>
    <col min="15" max="15" width="13.42578125" customWidth="1"/>
    <col min="16" max="16" width="15.42578125" bestFit="1" customWidth="1"/>
    <col min="17" max="17" width="14.85546875" bestFit="1" customWidth="1"/>
    <col min="18" max="18" width="11.5703125" customWidth="1"/>
    <col min="19" max="19" width="13.28515625" customWidth="1"/>
  </cols>
  <sheetData>
    <row r="1" spans="1:19" ht="40.5" customHeight="1" thickBot="1" x14ac:dyDescent="0.3">
      <c r="A1" s="478" t="s">
        <v>253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</row>
    <row r="2" spans="1:19" ht="19.5" customHeight="1" x14ac:dyDescent="0.25">
      <c r="A2" s="479" t="s">
        <v>0</v>
      </c>
      <c r="B2" s="481" t="s">
        <v>102</v>
      </c>
      <c r="C2" s="471" t="s">
        <v>241</v>
      </c>
      <c r="D2" s="475" t="s">
        <v>3</v>
      </c>
      <c r="E2" s="476"/>
      <c r="F2" s="476"/>
      <c r="G2" s="476"/>
      <c r="H2" s="477"/>
      <c r="I2" s="475" t="s">
        <v>4</v>
      </c>
      <c r="J2" s="476"/>
      <c r="K2" s="476"/>
      <c r="L2" s="476"/>
      <c r="M2" s="476"/>
      <c r="N2" s="477"/>
      <c r="O2" s="473" t="s">
        <v>126</v>
      </c>
    </row>
    <row r="3" spans="1:19" ht="81" customHeight="1" thickBot="1" x14ac:dyDescent="0.3">
      <c r="A3" s="480"/>
      <c r="B3" s="482"/>
      <c r="C3" s="472"/>
      <c r="D3" s="158" t="s">
        <v>5</v>
      </c>
      <c r="E3" s="158" t="s">
        <v>96</v>
      </c>
      <c r="F3" s="158" t="s">
        <v>121</v>
      </c>
      <c r="G3" s="158" t="s">
        <v>122</v>
      </c>
      <c r="H3" s="155" t="s">
        <v>123</v>
      </c>
      <c r="I3" s="155" t="s">
        <v>124</v>
      </c>
      <c r="J3" s="159" t="s">
        <v>35</v>
      </c>
      <c r="K3" s="59" t="s">
        <v>96</v>
      </c>
      <c r="L3" s="59" t="s">
        <v>121</v>
      </c>
      <c r="M3" s="59" t="s">
        <v>127</v>
      </c>
      <c r="N3" s="59" t="s">
        <v>125</v>
      </c>
      <c r="O3" s="474"/>
    </row>
    <row r="4" spans="1:19" ht="15" customHeight="1" thickBot="1" x14ac:dyDescent="0.3">
      <c r="A4" s="154">
        <v>1</v>
      </c>
      <c r="B4" s="155">
        <v>2</v>
      </c>
      <c r="C4" s="156">
        <v>3</v>
      </c>
      <c r="D4" s="155">
        <v>4</v>
      </c>
      <c r="E4" s="156">
        <v>5</v>
      </c>
      <c r="F4" s="155">
        <v>6</v>
      </c>
      <c r="G4" s="156">
        <v>7</v>
      </c>
      <c r="H4" s="155">
        <v>8</v>
      </c>
      <c r="I4" s="156">
        <v>9</v>
      </c>
      <c r="J4" s="155">
        <v>10</v>
      </c>
      <c r="K4" s="156">
        <v>11</v>
      </c>
      <c r="L4" s="155">
        <v>12</v>
      </c>
      <c r="M4" s="156">
        <v>13</v>
      </c>
      <c r="N4" s="155">
        <v>14</v>
      </c>
      <c r="O4" s="157">
        <v>15</v>
      </c>
    </row>
    <row r="5" spans="1:19" ht="25.5" x14ac:dyDescent="0.25">
      <c r="A5" s="152" t="s">
        <v>107</v>
      </c>
      <c r="B5" s="153" t="s">
        <v>108</v>
      </c>
      <c r="C5" s="267">
        <v>528657.65</v>
      </c>
      <c r="D5" s="175">
        <f>D6+D7</f>
        <v>0</v>
      </c>
      <c r="E5" s="175">
        <f t="shared" ref="E5:J5" si="0">E6+E7</f>
        <v>0</v>
      </c>
      <c r="F5" s="175">
        <f t="shared" si="0"/>
        <v>0</v>
      </c>
      <c r="G5" s="175">
        <f t="shared" si="0"/>
        <v>0</v>
      </c>
      <c r="H5" s="175">
        <f>D5+E5+F5+G5</f>
        <v>0</v>
      </c>
      <c r="I5" s="175">
        <f t="shared" si="0"/>
        <v>0</v>
      </c>
      <c r="J5" s="175">
        <f t="shared" si="0"/>
        <v>0</v>
      </c>
      <c r="K5" s="175">
        <f t="shared" ref="K5" si="1">K6+K7</f>
        <v>0</v>
      </c>
      <c r="L5" s="175">
        <f t="shared" ref="L5" si="2">L6+L7</f>
        <v>0</v>
      </c>
      <c r="M5" s="175">
        <f t="shared" ref="M5" si="3">M6+M7</f>
        <v>0</v>
      </c>
      <c r="N5" s="175">
        <f>I5+J5+K5+L5+M5</f>
        <v>0</v>
      </c>
      <c r="O5" s="176">
        <f>C5+H5-N5</f>
        <v>528657.65</v>
      </c>
    </row>
    <row r="6" spans="1:19" ht="51" x14ac:dyDescent="0.25">
      <c r="A6" s="54" t="s">
        <v>7</v>
      </c>
      <c r="B6" s="45" t="s">
        <v>109</v>
      </c>
      <c r="C6" s="267">
        <v>528657.65</v>
      </c>
      <c r="D6" s="302">
        <v>0</v>
      </c>
      <c r="E6" s="178">
        <v>0</v>
      </c>
      <c r="F6" s="177">
        <v>0</v>
      </c>
      <c r="G6" s="177">
        <v>0</v>
      </c>
      <c r="H6" s="175">
        <f>D6+E6+F6+G6</f>
        <v>0</v>
      </c>
      <c r="I6" s="177">
        <v>0</v>
      </c>
      <c r="J6" s="179">
        <v>0</v>
      </c>
      <c r="K6" s="180">
        <v>0</v>
      </c>
      <c r="L6" s="180">
        <v>0</v>
      </c>
      <c r="M6" s="180">
        <v>0</v>
      </c>
      <c r="N6" s="181">
        <f t="shared" ref="N6:N17" si="4">I6+J6+K6+L6+M6</f>
        <v>0</v>
      </c>
      <c r="O6" s="182">
        <f t="shared" ref="O6:O17" si="5">C6+H6-N6</f>
        <v>528657.65</v>
      </c>
    </row>
    <row r="7" spans="1:19" ht="25.5" x14ac:dyDescent="0.25">
      <c r="A7" s="55" t="s">
        <v>10</v>
      </c>
      <c r="B7" s="45" t="s">
        <v>110</v>
      </c>
      <c r="C7" s="267">
        <v>0</v>
      </c>
      <c r="D7" s="177">
        <v>0</v>
      </c>
      <c r="E7" s="178">
        <v>0</v>
      </c>
      <c r="F7" s="177">
        <v>0</v>
      </c>
      <c r="G7" s="177">
        <v>0</v>
      </c>
      <c r="H7" s="177">
        <v>0</v>
      </c>
      <c r="I7" s="177">
        <v>0</v>
      </c>
      <c r="J7" s="179">
        <v>0</v>
      </c>
      <c r="K7" s="180">
        <v>0</v>
      </c>
      <c r="L7" s="180">
        <v>0</v>
      </c>
      <c r="M7" s="180">
        <v>0</v>
      </c>
      <c r="N7" s="181">
        <f t="shared" ref="N7" si="6">I7+J7+K7+L7+M7</f>
        <v>0</v>
      </c>
      <c r="O7" s="182">
        <f t="shared" ref="O7" si="7">C7+H7-N7</f>
        <v>0</v>
      </c>
    </row>
    <row r="8" spans="1:19" ht="25.5" x14ac:dyDescent="0.25">
      <c r="A8" s="56" t="s">
        <v>111</v>
      </c>
      <c r="B8" s="46" t="s">
        <v>112</v>
      </c>
      <c r="C8" s="175">
        <v>34240096.240000002</v>
      </c>
      <c r="D8" s="175">
        <f>D9+D16+D17</f>
        <v>51773.79</v>
      </c>
      <c r="E8" s="175">
        <f t="shared" ref="E8:O8" si="8">E9+E16+E17</f>
        <v>0</v>
      </c>
      <c r="F8" s="175">
        <f t="shared" si="8"/>
        <v>0</v>
      </c>
      <c r="G8" s="175">
        <f t="shared" si="8"/>
        <v>194173</v>
      </c>
      <c r="H8" s="175">
        <f t="shared" si="8"/>
        <v>245946.79</v>
      </c>
      <c r="I8" s="175">
        <f t="shared" si="8"/>
        <v>87858.27</v>
      </c>
      <c r="J8" s="175">
        <f t="shared" si="8"/>
        <v>171409.97</v>
      </c>
      <c r="K8" s="328">
        <f t="shared" si="8"/>
        <v>0</v>
      </c>
      <c r="L8" s="175">
        <f t="shared" si="8"/>
        <v>0</v>
      </c>
      <c r="M8" s="175">
        <f t="shared" si="8"/>
        <v>165604.45000000001</v>
      </c>
      <c r="N8" s="175">
        <f t="shared" si="8"/>
        <v>424872.69000000006</v>
      </c>
      <c r="O8" s="298">
        <f t="shared" si="8"/>
        <v>34061170.340000004</v>
      </c>
      <c r="P8" s="188">
        <f>29766772.14+621681.66+3926532.46</f>
        <v>34314986.259999998</v>
      </c>
      <c r="Q8" s="188">
        <f>+O8-P8</f>
        <v>-253815.91999999434</v>
      </c>
    </row>
    <row r="9" spans="1:19" x14ac:dyDescent="0.25">
      <c r="A9" s="56" t="s">
        <v>71</v>
      </c>
      <c r="B9" s="46" t="s">
        <v>120</v>
      </c>
      <c r="C9" s="267">
        <v>34227046.240000002</v>
      </c>
      <c r="D9" s="175">
        <f>SUM(D10:D15)-D11</f>
        <v>51773.79</v>
      </c>
      <c r="E9" s="175">
        <f>SUM(E10:E15)-E11</f>
        <v>0</v>
      </c>
      <c r="F9" s="175">
        <f t="shared" ref="F9:O9" si="9">SUM(F10:F15)-F11</f>
        <v>0</v>
      </c>
      <c r="G9" s="175">
        <f t="shared" si="9"/>
        <v>194173</v>
      </c>
      <c r="H9" s="175">
        <f t="shared" si="9"/>
        <v>245946.79</v>
      </c>
      <c r="I9" s="175">
        <f t="shared" si="9"/>
        <v>87858.27</v>
      </c>
      <c r="J9" s="175">
        <f t="shared" si="9"/>
        <v>171409.97</v>
      </c>
      <c r="K9" s="175">
        <f t="shared" si="9"/>
        <v>0</v>
      </c>
      <c r="L9" s="175">
        <f t="shared" si="9"/>
        <v>0</v>
      </c>
      <c r="M9" s="175">
        <f t="shared" si="9"/>
        <v>165604.45000000001</v>
      </c>
      <c r="N9" s="175">
        <f t="shared" si="9"/>
        <v>424872.69000000006</v>
      </c>
      <c r="O9" s="298">
        <f t="shared" si="9"/>
        <v>34048120.340000004</v>
      </c>
      <c r="P9" s="289">
        <f>33296444.29+620692.93</f>
        <v>33917137.219999999</v>
      </c>
      <c r="Q9" s="188">
        <f>+O9-P9</f>
        <v>130983.12000000477</v>
      </c>
    </row>
    <row r="10" spans="1:19" x14ac:dyDescent="0.25">
      <c r="A10" s="55" t="s">
        <v>113</v>
      </c>
      <c r="B10" s="45" t="s">
        <v>114</v>
      </c>
      <c r="C10" s="336">
        <v>4223631.9400000004</v>
      </c>
      <c r="D10" s="313"/>
      <c r="E10" s="314"/>
      <c r="F10" s="313"/>
      <c r="G10" s="314">
        <v>27454</v>
      </c>
      <c r="H10" s="313">
        <f t="shared" ref="H10" si="10">D10+E10+F10+G10</f>
        <v>27454</v>
      </c>
      <c r="I10" s="313">
        <v>87858.27</v>
      </c>
      <c r="J10" s="318"/>
      <c r="K10" s="180"/>
      <c r="L10" s="180"/>
      <c r="M10" s="313">
        <v>149500</v>
      </c>
      <c r="N10" s="181">
        <f t="shared" ref="N10" si="11">I10+J10+K10+L10+M10</f>
        <v>237358.27000000002</v>
      </c>
      <c r="O10" s="284">
        <f>C10+H10-N10</f>
        <v>4013727.6700000004</v>
      </c>
      <c r="P10" s="188">
        <f>+O10-O11</f>
        <v>4008227.6700000004</v>
      </c>
      <c r="Q10" s="188">
        <f>+O10-P10</f>
        <v>5500</v>
      </c>
    </row>
    <row r="11" spans="1:19" ht="76.5" x14ac:dyDescent="0.25">
      <c r="A11" s="55" t="s">
        <v>115</v>
      </c>
      <c r="B11" s="45" t="s">
        <v>8</v>
      </c>
      <c r="C11" s="267">
        <v>5500</v>
      </c>
      <c r="D11" s="313"/>
      <c r="E11" s="314"/>
      <c r="F11" s="313"/>
      <c r="G11" s="313"/>
      <c r="H11" s="177">
        <f t="shared" ref="H11:H17" si="12">D11+E11+F11+G11</f>
        <v>0</v>
      </c>
      <c r="I11" s="313"/>
      <c r="J11" s="318"/>
      <c r="K11" s="180"/>
      <c r="L11" s="180"/>
      <c r="M11" s="313"/>
      <c r="N11" s="181">
        <f t="shared" si="4"/>
        <v>0</v>
      </c>
      <c r="O11" s="284">
        <f>C11+H11-N11</f>
        <v>5500</v>
      </c>
    </row>
    <row r="12" spans="1:19" ht="25.5" x14ac:dyDescent="0.25">
      <c r="A12" s="55" t="s">
        <v>116</v>
      </c>
      <c r="B12" s="45" t="s">
        <v>9</v>
      </c>
      <c r="C12" s="267">
        <v>27349938.809999999</v>
      </c>
      <c r="D12" s="313"/>
      <c r="E12" s="335"/>
      <c r="F12" s="313"/>
      <c r="G12" s="335">
        <v>155526</v>
      </c>
      <c r="H12" s="177">
        <f t="shared" si="12"/>
        <v>155526</v>
      </c>
      <c r="I12" s="334"/>
      <c r="J12" s="318">
        <v>85035</v>
      </c>
      <c r="K12" s="180"/>
      <c r="L12" s="180"/>
      <c r="M12" s="180"/>
      <c r="N12" s="181">
        <f>I12+J12+K12+L12+M12</f>
        <v>85035</v>
      </c>
      <c r="O12" s="284">
        <f>C12+H12-N12</f>
        <v>27420429.809999999</v>
      </c>
      <c r="P12" s="188">
        <f>12054537.54+11570545.5</f>
        <v>23625083.039999999</v>
      </c>
      <c r="Q12" s="188">
        <f>+O12-P12</f>
        <v>3795346.7699999996</v>
      </c>
    </row>
    <row r="13" spans="1:19" ht="25.5" x14ac:dyDescent="0.25">
      <c r="A13" s="55" t="s">
        <v>117</v>
      </c>
      <c r="B13" s="45" t="s">
        <v>11</v>
      </c>
      <c r="C13" s="267">
        <v>1208908.8899999999</v>
      </c>
      <c r="D13" s="313"/>
      <c r="E13" s="314"/>
      <c r="F13" s="313"/>
      <c r="G13" s="314">
        <v>11193</v>
      </c>
      <c r="H13" s="177">
        <f t="shared" si="12"/>
        <v>11193</v>
      </c>
      <c r="I13" s="313"/>
      <c r="J13" s="318">
        <f>11724.65+3751.5</f>
        <v>15476.15</v>
      </c>
      <c r="K13" s="180"/>
      <c r="L13" s="180"/>
      <c r="M13" s="180">
        <v>9710.85</v>
      </c>
      <c r="N13" s="181">
        <f t="shared" si="4"/>
        <v>25187</v>
      </c>
      <c r="O13" s="284">
        <f t="shared" si="5"/>
        <v>1194914.8899999999</v>
      </c>
      <c r="P13" s="293">
        <f>4336.12+527799.47+48039.49+727233.86</f>
        <v>1307408.94</v>
      </c>
      <c r="Q13" s="188">
        <f>+O13-P13</f>
        <v>-112494.05000000005</v>
      </c>
      <c r="R13" s="293">
        <v>1395904.32</v>
      </c>
      <c r="S13" s="188">
        <f>+R13-O13</f>
        <v>200989.43000000017</v>
      </c>
    </row>
    <row r="14" spans="1:19" x14ac:dyDescent="0.25">
      <c r="A14" s="55" t="s">
        <v>77</v>
      </c>
      <c r="B14" s="45" t="s">
        <v>118</v>
      </c>
      <c r="C14" s="267">
        <v>373739.7</v>
      </c>
      <c r="D14" s="313"/>
      <c r="E14" s="314"/>
      <c r="F14" s="313"/>
      <c r="G14" s="313"/>
      <c r="H14" s="177">
        <f t="shared" si="12"/>
        <v>0</v>
      </c>
      <c r="I14" s="313"/>
      <c r="J14" s="318"/>
      <c r="K14" s="180"/>
      <c r="L14" s="180"/>
      <c r="M14" s="180"/>
      <c r="N14" s="181">
        <f t="shared" si="4"/>
        <v>0</v>
      </c>
      <c r="O14" s="284">
        <f t="shared" si="5"/>
        <v>373739.7</v>
      </c>
    </row>
    <row r="15" spans="1:19" x14ac:dyDescent="0.25">
      <c r="A15" s="279" t="s">
        <v>257</v>
      </c>
      <c r="B15" s="280" t="s">
        <v>14</v>
      </c>
      <c r="C15" s="281">
        <v>1070826.8999999999</v>
      </c>
      <c r="D15" s="315">
        <f>27173.79+24600</f>
        <v>51773.79</v>
      </c>
      <c r="E15" s="316"/>
      <c r="F15" s="315"/>
      <c r="G15" s="315"/>
      <c r="H15" s="282">
        <f t="shared" si="12"/>
        <v>51773.79</v>
      </c>
      <c r="I15" s="315"/>
      <c r="J15" s="319">
        <v>70898.820000000007</v>
      </c>
      <c r="K15" s="180"/>
      <c r="L15" s="180"/>
      <c r="M15" s="180">
        <v>6393.6</v>
      </c>
      <c r="N15" s="283">
        <f t="shared" si="4"/>
        <v>77292.420000000013</v>
      </c>
      <c r="O15" s="284">
        <f>C15+H15-N15</f>
        <v>1045308.2699999999</v>
      </c>
      <c r="P15" s="293">
        <f>247374.58+621681.66</f>
        <v>869056.24</v>
      </c>
      <c r="Q15" s="188">
        <f>+O15-P15</f>
        <v>176252.02999999991</v>
      </c>
    </row>
    <row r="16" spans="1:19" ht="26.25" thickBot="1" x14ac:dyDescent="0.3">
      <c r="A16" s="54" t="s">
        <v>79</v>
      </c>
      <c r="B16" s="45" t="s">
        <v>284</v>
      </c>
      <c r="C16" s="267">
        <v>13050</v>
      </c>
      <c r="D16" s="317"/>
      <c r="E16" s="314"/>
      <c r="F16" s="313"/>
      <c r="G16" s="313"/>
      <c r="H16" s="177">
        <f>D16+E16+F16+G16</f>
        <v>0</v>
      </c>
      <c r="I16" s="313"/>
      <c r="J16" s="318"/>
      <c r="K16" s="333"/>
      <c r="L16" s="180"/>
      <c r="M16" s="180"/>
      <c r="N16" s="181">
        <f t="shared" si="4"/>
        <v>0</v>
      </c>
      <c r="O16" s="284">
        <f t="shared" si="5"/>
        <v>13050</v>
      </c>
      <c r="P16" s="188"/>
      <c r="R16">
        <v>118475.56</v>
      </c>
    </row>
    <row r="17" spans="1:18" ht="26.25" thickBot="1" x14ac:dyDescent="0.3">
      <c r="A17" s="57" t="s">
        <v>119</v>
      </c>
      <c r="B17" s="58" t="s">
        <v>285</v>
      </c>
      <c r="C17" s="268">
        <v>0</v>
      </c>
      <c r="D17" s="184"/>
      <c r="E17" s="185"/>
      <c r="F17" s="184"/>
      <c r="G17" s="184"/>
      <c r="H17" s="186">
        <f t="shared" si="12"/>
        <v>0</v>
      </c>
      <c r="I17" s="184"/>
      <c r="J17" s="184"/>
      <c r="K17" s="187"/>
      <c r="L17" s="187"/>
      <c r="M17" s="187"/>
      <c r="N17" s="183">
        <f t="shared" si="4"/>
        <v>0</v>
      </c>
      <c r="O17" s="299">
        <f t="shared" si="5"/>
        <v>0</v>
      </c>
      <c r="R17">
        <v>6805.65</v>
      </c>
    </row>
    <row r="18" spans="1:18" s="188" customFormat="1" x14ac:dyDescent="0.25">
      <c r="A18" s="270"/>
      <c r="B18" s="270"/>
      <c r="C18" s="271"/>
      <c r="D18" s="270"/>
      <c r="E18" s="270"/>
      <c r="F18" s="270"/>
      <c r="G18" s="270"/>
      <c r="H18" s="270"/>
      <c r="I18" s="270"/>
      <c r="J18" s="270" t="s">
        <v>463</v>
      </c>
      <c r="K18" s="188">
        <f>+K8-E8</f>
        <v>0</v>
      </c>
      <c r="O18" s="271"/>
      <c r="R18" s="188">
        <v>40899.980000000003</v>
      </c>
    </row>
    <row r="19" spans="1:18" s="188" customFormat="1" x14ac:dyDescent="0.25">
      <c r="A19" s="270"/>
      <c r="B19" s="270"/>
      <c r="C19" s="270"/>
      <c r="D19" s="270"/>
      <c r="E19" s="270"/>
      <c r="F19" s="270"/>
      <c r="G19" s="270"/>
      <c r="H19" s="270"/>
      <c r="I19" s="270"/>
      <c r="J19" s="270"/>
      <c r="O19" s="270"/>
      <c r="P19" s="188">
        <v>436.12</v>
      </c>
      <c r="R19" s="188">
        <f>SUM(R16:R18)</f>
        <v>166181.19</v>
      </c>
    </row>
    <row r="20" spans="1:18" x14ac:dyDescent="0.25">
      <c r="A20" s="50"/>
      <c r="B20" s="51" t="s">
        <v>128</v>
      </c>
      <c r="C20" s="51"/>
      <c r="D20" s="52"/>
      <c r="E20" s="52"/>
      <c r="F20" s="52"/>
      <c r="G20" s="466">
        <v>45377</v>
      </c>
      <c r="H20" s="467"/>
      <c r="I20" s="467"/>
      <c r="J20" s="49"/>
      <c r="L20" s="468" t="s">
        <v>129</v>
      </c>
      <c r="M20" s="468"/>
      <c r="N20" s="468"/>
    </row>
    <row r="21" spans="1:18" x14ac:dyDescent="0.25">
      <c r="A21" s="50"/>
      <c r="B21" s="53" t="s">
        <v>130</v>
      </c>
      <c r="C21" s="51"/>
      <c r="D21" s="52"/>
      <c r="E21" s="52"/>
      <c r="F21" s="52"/>
      <c r="G21" s="469" t="s">
        <v>89</v>
      </c>
      <c r="H21" s="469"/>
      <c r="I21" s="469"/>
      <c r="J21" s="49"/>
      <c r="L21" s="452" t="s">
        <v>92</v>
      </c>
      <c r="M21" s="452"/>
      <c r="N21" s="452"/>
      <c r="P21" s="188"/>
    </row>
    <row r="22" spans="1:18" x14ac:dyDescent="0.25">
      <c r="A22" s="50"/>
      <c r="B22" s="51"/>
      <c r="C22" s="51"/>
      <c r="D22" s="52"/>
      <c r="E22" s="52"/>
      <c r="F22" s="52"/>
      <c r="G22" s="52"/>
      <c r="H22" s="52"/>
      <c r="I22" s="52"/>
      <c r="J22" s="49"/>
      <c r="P22" s="188"/>
    </row>
    <row r="23" spans="1:18" ht="25.5" customHeight="1" x14ac:dyDescent="0.25">
      <c r="A23" s="470" t="s">
        <v>467</v>
      </c>
      <c r="B23" s="470"/>
      <c r="C23" s="51"/>
      <c r="D23" s="52"/>
      <c r="E23" s="52"/>
      <c r="F23" s="52"/>
      <c r="G23" s="52"/>
      <c r="H23" s="52"/>
      <c r="I23" s="52"/>
      <c r="J23" s="49"/>
      <c r="P23" s="188"/>
    </row>
    <row r="24" spans="1:18" x14ac:dyDescent="0.25">
      <c r="A24" s="50"/>
      <c r="B24" s="51"/>
      <c r="C24" s="51"/>
      <c r="D24" s="52"/>
      <c r="E24" s="52"/>
      <c r="F24" s="52"/>
      <c r="G24" s="52"/>
      <c r="H24" s="52"/>
      <c r="I24" s="52"/>
      <c r="J24" s="49"/>
      <c r="P24" s="188">
        <f>P23-O15</f>
        <v>-1045308.2699999999</v>
      </c>
    </row>
    <row r="25" spans="1:18" x14ac:dyDescent="0.25">
      <c r="A25" s="399"/>
      <c r="B25" s="269"/>
      <c r="C25" s="51"/>
      <c r="D25" s="52"/>
      <c r="E25" s="52"/>
      <c r="F25" s="52"/>
      <c r="G25" s="52"/>
      <c r="H25" s="52"/>
      <c r="I25" s="52"/>
      <c r="J25" s="49"/>
    </row>
    <row r="26" spans="1:18" x14ac:dyDescent="0.25">
      <c r="A26" s="50"/>
      <c r="B26" s="51"/>
      <c r="C26" s="51"/>
      <c r="D26" s="52"/>
      <c r="E26" s="52"/>
      <c r="F26" s="52"/>
      <c r="G26" s="52"/>
      <c r="H26" s="52"/>
      <c r="I26" s="52"/>
      <c r="J26" s="49"/>
    </row>
    <row r="27" spans="1:18" x14ac:dyDescent="0.25">
      <c r="A27" s="50"/>
      <c r="B27" s="51"/>
      <c r="C27" s="51"/>
      <c r="D27" s="52"/>
      <c r="E27" s="52"/>
      <c r="F27" s="52"/>
      <c r="G27" s="52"/>
      <c r="H27" s="52"/>
      <c r="I27" s="52"/>
      <c r="J27" s="49"/>
    </row>
    <row r="28" spans="1:18" x14ac:dyDescent="0.25">
      <c r="A28" s="50"/>
      <c r="B28" s="51"/>
      <c r="C28" s="51"/>
      <c r="D28" s="52"/>
      <c r="E28" s="52"/>
      <c r="F28" s="52"/>
      <c r="G28" s="52"/>
      <c r="H28" s="52"/>
      <c r="I28" s="52"/>
      <c r="J28" s="49"/>
    </row>
    <row r="29" spans="1:18" x14ac:dyDescent="0.25">
      <c r="A29" s="47"/>
      <c r="B29" s="48"/>
      <c r="C29" s="48"/>
      <c r="D29" s="49"/>
      <c r="E29" s="49"/>
      <c r="F29" s="49"/>
      <c r="G29" s="49"/>
      <c r="H29" s="49"/>
      <c r="I29" s="49"/>
      <c r="J29" s="49"/>
    </row>
    <row r="30" spans="1:18" s="188" customFormat="1" x14ac:dyDescent="0.25">
      <c r="A30" s="274"/>
      <c r="B30" s="208"/>
      <c r="C30" s="208"/>
      <c r="D30" s="275"/>
      <c r="E30" s="275"/>
      <c r="F30" s="275"/>
      <c r="G30" s="275"/>
      <c r="H30" s="275"/>
      <c r="I30" s="275"/>
      <c r="J30" s="276"/>
    </row>
    <row r="31" spans="1:18" s="188" customFormat="1" x14ac:dyDescent="0.25">
      <c r="A31" s="274"/>
      <c r="B31" s="208"/>
      <c r="C31" s="208"/>
      <c r="D31" s="275"/>
      <c r="E31" s="275"/>
      <c r="F31" s="275"/>
      <c r="G31" s="275"/>
      <c r="H31" s="275"/>
      <c r="I31" s="275"/>
      <c r="J31" s="276"/>
    </row>
    <row r="32" spans="1:18" s="188" customFormat="1" x14ac:dyDescent="0.25">
      <c r="A32" s="274"/>
      <c r="B32" s="208"/>
      <c r="C32" s="208"/>
      <c r="D32" s="275"/>
      <c r="E32" s="275"/>
      <c r="F32" s="275"/>
      <c r="G32" s="275"/>
      <c r="H32" s="275"/>
      <c r="I32" s="275"/>
      <c r="J32" s="276"/>
    </row>
    <row r="33" spans="1:10" s="188" customFormat="1" x14ac:dyDescent="0.25">
      <c r="A33" s="274"/>
      <c r="B33" s="208"/>
      <c r="C33" s="208"/>
      <c r="D33" s="275"/>
      <c r="E33" s="275"/>
      <c r="F33" s="275"/>
      <c r="G33" s="275"/>
      <c r="H33" s="275"/>
      <c r="I33" s="275"/>
      <c r="J33" s="276"/>
    </row>
    <row r="34" spans="1:10" s="188" customFormat="1" x14ac:dyDescent="0.25">
      <c r="A34" s="274"/>
      <c r="B34" s="208"/>
      <c r="C34" s="208"/>
      <c r="D34" s="275"/>
      <c r="E34" s="275"/>
      <c r="F34" s="275"/>
      <c r="G34" s="275"/>
      <c r="H34" s="275"/>
      <c r="I34" s="275"/>
      <c r="J34" s="276"/>
    </row>
    <row r="35" spans="1:10" s="188" customFormat="1" x14ac:dyDescent="0.25">
      <c r="A35" s="274"/>
      <c r="B35" s="208"/>
      <c r="C35" s="208"/>
      <c r="D35" s="275"/>
      <c r="E35" s="275"/>
      <c r="F35" s="275"/>
      <c r="G35" s="275"/>
      <c r="H35" s="275"/>
      <c r="I35" s="275"/>
      <c r="J35" s="276"/>
    </row>
    <row r="36" spans="1:10" s="188" customFormat="1" x14ac:dyDescent="0.25">
      <c r="A36" s="274"/>
      <c r="B36" s="208"/>
      <c r="C36" s="208"/>
      <c r="D36" s="275"/>
      <c r="E36" s="275"/>
      <c r="F36" s="275"/>
      <c r="G36" s="275"/>
      <c r="H36" s="275"/>
      <c r="I36" s="275"/>
      <c r="J36" s="276"/>
    </row>
    <row r="37" spans="1:10" s="188" customFormat="1" x14ac:dyDescent="0.25">
      <c r="A37" s="274"/>
      <c r="B37" s="208"/>
      <c r="C37" s="208"/>
      <c r="D37" s="275"/>
      <c r="E37" s="275"/>
      <c r="F37" s="275"/>
      <c r="G37" s="275"/>
      <c r="H37" s="275"/>
      <c r="I37" s="275"/>
      <c r="J37" s="276"/>
    </row>
    <row r="38" spans="1:10" s="188" customFormat="1" x14ac:dyDescent="0.25">
      <c r="A38" s="277"/>
      <c r="B38" s="278"/>
      <c r="C38" s="278"/>
      <c r="D38" s="276"/>
      <c r="E38" s="276"/>
      <c r="F38" s="276"/>
      <c r="G38" s="276"/>
      <c r="H38" s="276"/>
      <c r="I38" s="276"/>
      <c r="J38" s="276"/>
    </row>
    <row r="39" spans="1:10" s="188" customFormat="1" x14ac:dyDescent="0.25"/>
  </sheetData>
  <mergeCells count="12">
    <mergeCell ref="C2:C3"/>
    <mergeCell ref="O2:O3"/>
    <mergeCell ref="D2:H2"/>
    <mergeCell ref="I2:N2"/>
    <mergeCell ref="A1:O1"/>
    <mergeCell ref="A2:A3"/>
    <mergeCell ref="B2:B3"/>
    <mergeCell ref="G20:I20"/>
    <mergeCell ref="L20:N20"/>
    <mergeCell ref="G21:I21"/>
    <mergeCell ref="L21:N21"/>
    <mergeCell ref="A23:B23"/>
  </mergeCells>
  <pageMargins left="0.23622047244094491" right="0.23622047244094491" top="0.35433070866141736" bottom="0.35433070866141736" header="0.31496062992125984" footer="0.31496062992125984"/>
  <pageSetup paperSize="9" scale="80" orientation="landscape" r:id="rId1"/>
  <rowBreaks count="1" manualBreakCount="1">
    <brk id="2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38"/>
  <sheetViews>
    <sheetView tabSelected="1" view="pageBreakPreview" zoomScale="86" zoomScaleNormal="100" zoomScaleSheetLayoutView="86" workbookViewId="0">
      <selection activeCell="P11" sqref="P11"/>
    </sheetView>
  </sheetViews>
  <sheetFormatPr defaultRowHeight="15" x14ac:dyDescent="0.25"/>
  <cols>
    <col min="1" max="1" width="6" customWidth="1"/>
    <col min="2" max="2" width="25.5703125" customWidth="1"/>
    <col min="3" max="3" width="15.5703125" customWidth="1"/>
    <col min="4" max="4" width="12.85546875" customWidth="1"/>
    <col min="5" max="5" width="8.140625" customWidth="1"/>
    <col min="6" max="6" width="11" customWidth="1"/>
    <col min="7" max="7" width="12.28515625" customWidth="1"/>
    <col min="8" max="8" width="9.140625" customWidth="1"/>
    <col min="9" max="9" width="13.7109375" customWidth="1"/>
    <col min="10" max="10" width="12.85546875" customWidth="1"/>
    <col min="11" max="11" width="13.140625" customWidth="1"/>
    <col min="12" max="12" width="12.7109375" customWidth="1"/>
    <col min="13" max="13" width="15.85546875" customWidth="1"/>
    <col min="14" max="14" width="15.140625" customWidth="1"/>
    <col min="15" max="15" width="14.140625" bestFit="1" customWidth="1"/>
    <col min="16" max="16" width="14.5703125" style="188" customWidth="1"/>
    <col min="17" max="18" width="9.140625" style="188"/>
  </cols>
  <sheetData>
    <row r="1" spans="1:15" ht="52.5" customHeight="1" thickBot="1" x14ac:dyDescent="0.3">
      <c r="A1" s="483" t="s">
        <v>254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</row>
    <row r="2" spans="1:15" ht="26.25" customHeight="1" thickBot="1" x14ac:dyDescent="0.3">
      <c r="A2" s="484" t="s">
        <v>0</v>
      </c>
      <c r="B2" s="486" t="s">
        <v>102</v>
      </c>
      <c r="C2" s="488" t="s">
        <v>242</v>
      </c>
      <c r="D2" s="490" t="s">
        <v>3</v>
      </c>
      <c r="E2" s="491"/>
      <c r="F2" s="491"/>
      <c r="G2" s="492"/>
      <c r="H2" s="491" t="s">
        <v>4</v>
      </c>
      <c r="I2" s="491"/>
      <c r="J2" s="491"/>
      <c r="K2" s="491"/>
      <c r="L2" s="493" t="s">
        <v>131</v>
      </c>
      <c r="M2" s="496" t="s">
        <v>259</v>
      </c>
      <c r="N2" s="497"/>
    </row>
    <row r="3" spans="1:15" ht="68.25" customHeight="1" thickBot="1" x14ac:dyDescent="0.3">
      <c r="A3" s="485"/>
      <c r="B3" s="487"/>
      <c r="C3" s="489"/>
      <c r="D3" s="169" t="s">
        <v>255</v>
      </c>
      <c r="E3" s="168" t="s">
        <v>256</v>
      </c>
      <c r="F3" s="168" t="s">
        <v>295</v>
      </c>
      <c r="G3" s="170" t="s">
        <v>123</v>
      </c>
      <c r="H3" s="171" t="s">
        <v>132</v>
      </c>
      <c r="I3" s="168" t="s">
        <v>258</v>
      </c>
      <c r="J3" s="168" t="s">
        <v>127</v>
      </c>
      <c r="K3" s="172" t="s">
        <v>125</v>
      </c>
      <c r="L3" s="494"/>
      <c r="M3" s="173" t="s">
        <v>37</v>
      </c>
      <c r="N3" s="166" t="s">
        <v>38</v>
      </c>
    </row>
    <row r="4" spans="1:15" ht="15" customHeight="1" thickBot="1" x14ac:dyDescent="0.3">
      <c r="A4" s="160">
        <v>1</v>
      </c>
      <c r="B4" s="161">
        <v>2</v>
      </c>
      <c r="C4" s="164">
        <v>3</v>
      </c>
      <c r="D4" s="160">
        <v>4</v>
      </c>
      <c r="E4" s="162">
        <v>5</v>
      </c>
      <c r="F4" s="161">
        <v>6</v>
      </c>
      <c r="G4" s="165">
        <v>7</v>
      </c>
      <c r="H4" s="162">
        <v>8</v>
      </c>
      <c r="I4" s="162">
        <v>9</v>
      </c>
      <c r="J4" s="161">
        <v>10</v>
      </c>
      <c r="K4" s="164">
        <v>11</v>
      </c>
      <c r="L4" s="163">
        <v>12</v>
      </c>
      <c r="M4" s="160">
        <v>13</v>
      </c>
      <c r="N4" s="167">
        <v>14</v>
      </c>
    </row>
    <row r="5" spans="1:15" ht="25.5" x14ac:dyDescent="0.25">
      <c r="A5" s="152" t="s">
        <v>107</v>
      </c>
      <c r="B5" s="153" t="s">
        <v>108</v>
      </c>
      <c r="C5" s="190">
        <v>516552.69000000006</v>
      </c>
      <c r="D5" s="190">
        <f t="shared" ref="D5:J5" si="0">D6+D7</f>
        <v>6052.44</v>
      </c>
      <c r="E5" s="175">
        <f t="shared" si="0"/>
        <v>0</v>
      </c>
      <c r="F5" s="175">
        <f t="shared" si="0"/>
        <v>0</v>
      </c>
      <c r="G5" s="176">
        <f>D5+E5+F5</f>
        <v>6052.44</v>
      </c>
      <c r="H5" s="191">
        <f t="shared" si="0"/>
        <v>0</v>
      </c>
      <c r="I5" s="175">
        <f t="shared" si="0"/>
        <v>0</v>
      </c>
      <c r="J5" s="175">
        <f t="shared" si="0"/>
        <v>0</v>
      </c>
      <c r="K5" s="189">
        <f>H5+I5+J5</f>
        <v>0</v>
      </c>
      <c r="L5" s="192">
        <f>C5+G5-K5</f>
        <v>522605.13000000006</v>
      </c>
      <c r="M5" s="193">
        <f>'Tabela 1 '!C5-'Tabela 2'!C5</f>
        <v>12104.959999999963</v>
      </c>
      <c r="N5" s="194">
        <f>'Tabela 1 '!O5-'Tabela 2'!L5</f>
        <v>6052.5199999999604</v>
      </c>
    </row>
    <row r="6" spans="1:15" ht="38.25" x14ac:dyDescent="0.25">
      <c r="A6" s="54" t="s">
        <v>7</v>
      </c>
      <c r="B6" s="45" t="s">
        <v>109</v>
      </c>
      <c r="C6" s="189">
        <v>516552.69000000006</v>
      </c>
      <c r="D6" s="195">
        <v>6052.44</v>
      </c>
      <c r="E6" s="177"/>
      <c r="F6" s="177"/>
      <c r="G6" s="176">
        <f t="shared" ref="G6:G17" si="1">D6+E6+F6</f>
        <v>6052.44</v>
      </c>
      <c r="H6" s="196"/>
      <c r="I6" s="179">
        <v>0</v>
      </c>
      <c r="J6" s="180"/>
      <c r="K6" s="320">
        <f t="shared" ref="K6:K17" si="2">H6+I6+J6</f>
        <v>0</v>
      </c>
      <c r="L6" s="321">
        <f>C6+G6-K6</f>
        <v>522605.13000000006</v>
      </c>
      <c r="M6" s="197">
        <f>'Tabela 1 '!C6-'Tabela 2'!C6</f>
        <v>12104.959999999963</v>
      </c>
      <c r="N6" s="198">
        <f>'Tabela 1 '!O6-'Tabela 2'!L6</f>
        <v>6052.5199999999604</v>
      </c>
    </row>
    <row r="7" spans="1:15" ht="25.5" x14ac:dyDescent="0.25">
      <c r="A7" s="55" t="s">
        <v>10</v>
      </c>
      <c r="B7" s="45" t="s">
        <v>110</v>
      </c>
      <c r="C7" s="189">
        <v>0</v>
      </c>
      <c r="D7" s="195"/>
      <c r="E7" s="177"/>
      <c r="F7" s="177"/>
      <c r="G7" s="176">
        <f t="shared" si="1"/>
        <v>0</v>
      </c>
      <c r="H7" s="196"/>
      <c r="I7" s="179"/>
      <c r="J7" s="180"/>
      <c r="K7" s="320">
        <f t="shared" si="2"/>
        <v>0</v>
      </c>
      <c r="L7" s="321">
        <f t="shared" ref="L7:L8" si="3">C7+G7-K7</f>
        <v>0</v>
      </c>
      <c r="M7" s="197">
        <f>'Tabela 1 '!C7-'Tabela 2'!C7</f>
        <v>0</v>
      </c>
      <c r="N7" s="198">
        <f>'Tabela 1 '!O7-'Tabela 2'!L7</f>
        <v>0</v>
      </c>
    </row>
    <row r="8" spans="1:15" ht="25.5" x14ac:dyDescent="0.25">
      <c r="A8" s="56" t="s">
        <v>111</v>
      </c>
      <c r="B8" s="46" t="s">
        <v>112</v>
      </c>
      <c r="C8" s="190">
        <v>13163645.699999999</v>
      </c>
      <c r="D8" s="190">
        <f>D9+D16+D17</f>
        <v>1111114.04</v>
      </c>
      <c r="E8" s="175">
        <f>E9+E16+E17</f>
        <v>0</v>
      </c>
      <c r="F8" s="175">
        <f>F9+F16+F17</f>
        <v>0</v>
      </c>
      <c r="G8" s="176">
        <f t="shared" si="1"/>
        <v>1111114.04</v>
      </c>
      <c r="H8" s="191">
        <f>H9+H16+H17</f>
        <v>0</v>
      </c>
      <c r="I8" s="181">
        <f>I9+I16+I17</f>
        <v>102479.42</v>
      </c>
      <c r="J8" s="181">
        <f>J9+J16+J17</f>
        <v>0</v>
      </c>
      <c r="K8" s="320">
        <f t="shared" si="2"/>
        <v>102479.42</v>
      </c>
      <c r="L8" s="321">
        <f t="shared" si="3"/>
        <v>14172280.319999998</v>
      </c>
      <c r="M8" s="197">
        <f>'Tabela 1 '!C8-'Tabela 2'!C8</f>
        <v>21076450.540000003</v>
      </c>
      <c r="N8" s="198">
        <f>'Tabela 1 '!O8-'Tabela 2'!L8</f>
        <v>19888890.020000003</v>
      </c>
    </row>
    <row r="9" spans="1:15" x14ac:dyDescent="0.25">
      <c r="A9" s="56" t="s">
        <v>71</v>
      </c>
      <c r="B9" s="46" t="s">
        <v>120</v>
      </c>
      <c r="C9" s="189">
        <v>13163645.699999999</v>
      </c>
      <c r="D9" s="189">
        <f t="shared" ref="D9:L9" si="4">D10+D11+D12+D14+D15+D13</f>
        <v>1111114.04</v>
      </c>
      <c r="E9" s="189">
        <f t="shared" si="4"/>
        <v>0</v>
      </c>
      <c r="F9" s="189">
        <f t="shared" si="4"/>
        <v>0</v>
      </c>
      <c r="G9" s="189">
        <f t="shared" si="4"/>
        <v>1111114.04</v>
      </c>
      <c r="H9" s="189">
        <f t="shared" si="4"/>
        <v>0</v>
      </c>
      <c r="I9" s="189">
        <f t="shared" si="4"/>
        <v>102479.42</v>
      </c>
      <c r="J9" s="189">
        <f t="shared" si="4"/>
        <v>0</v>
      </c>
      <c r="K9" s="322">
        <f t="shared" si="4"/>
        <v>102479.42</v>
      </c>
      <c r="L9" s="322">
        <f t="shared" si="4"/>
        <v>14172280.32</v>
      </c>
      <c r="M9" s="197">
        <f>'Tabela 1 '!C9-'Tabela 2'!C9</f>
        <v>21063400.540000003</v>
      </c>
      <c r="N9" s="198">
        <f>'Tabela 1 '!O9-'Tabela 2'!L9</f>
        <v>19875840.020000003</v>
      </c>
    </row>
    <row r="10" spans="1:15" x14ac:dyDescent="0.25">
      <c r="A10" s="55" t="s">
        <v>113</v>
      </c>
      <c r="B10" s="45" t="s">
        <v>114</v>
      </c>
      <c r="C10" s="189">
        <v>0</v>
      </c>
      <c r="D10" s="195"/>
      <c r="E10" s="177"/>
      <c r="F10" s="177"/>
      <c r="G10" s="176">
        <f t="shared" si="1"/>
        <v>0</v>
      </c>
      <c r="H10" s="196"/>
      <c r="I10" s="179"/>
      <c r="J10" s="180"/>
      <c r="K10" s="320">
        <f t="shared" si="2"/>
        <v>0</v>
      </c>
      <c r="L10" s="321">
        <f t="shared" ref="L10:L17" si="5">C10+G10-K10</f>
        <v>0</v>
      </c>
      <c r="M10" s="197">
        <f>'Tabela 1 '!C10-'Tabela 2'!C10</f>
        <v>4223631.9400000004</v>
      </c>
      <c r="N10" s="198">
        <f>'Tabela 1 '!O10-'Tabela 2'!L10</f>
        <v>4013727.6700000004</v>
      </c>
    </row>
    <row r="11" spans="1:15" ht="63.75" x14ac:dyDescent="0.25">
      <c r="A11" s="55" t="s">
        <v>115</v>
      </c>
      <c r="B11" s="45" t="s">
        <v>8</v>
      </c>
      <c r="C11" s="189">
        <v>0</v>
      </c>
      <c r="D11" s="195"/>
      <c r="E11" s="177"/>
      <c r="F11" s="177"/>
      <c r="G11" s="176">
        <f t="shared" si="1"/>
        <v>0</v>
      </c>
      <c r="H11" s="196"/>
      <c r="I11" s="179"/>
      <c r="J11" s="180"/>
      <c r="K11" s="320">
        <f t="shared" si="2"/>
        <v>0</v>
      </c>
      <c r="L11" s="321">
        <f t="shared" si="5"/>
        <v>0</v>
      </c>
      <c r="M11" s="197">
        <f>'Tabela 1 '!C11-'Tabela 2'!C11</f>
        <v>5500</v>
      </c>
      <c r="N11" s="198">
        <f>'Tabela 1 '!O11-'Tabela 2'!L11</f>
        <v>5500</v>
      </c>
    </row>
    <row r="12" spans="1:15" ht="25.5" x14ac:dyDescent="0.25">
      <c r="A12" s="55" t="s">
        <v>116</v>
      </c>
      <c r="B12" s="45" t="s">
        <v>9</v>
      </c>
      <c r="C12" s="189">
        <v>10796767.109999999</v>
      </c>
      <c r="D12" s="195">
        <f>474783.32+487034.32</f>
        <v>961817.64</v>
      </c>
      <c r="E12" s="177"/>
      <c r="F12" s="177"/>
      <c r="G12" s="176">
        <f t="shared" si="1"/>
        <v>961817.64</v>
      </c>
      <c r="H12" s="196"/>
      <c r="I12" s="179"/>
      <c r="J12" s="180"/>
      <c r="K12" s="320">
        <f t="shared" si="2"/>
        <v>0</v>
      </c>
      <c r="L12" s="321">
        <f t="shared" si="5"/>
        <v>11758584.75</v>
      </c>
      <c r="M12" s="197">
        <f>'Tabela 1 '!C12-'Tabela 2'!C12</f>
        <v>16553171.699999999</v>
      </c>
      <c r="N12" s="198">
        <f>'Tabela 1 '!O12-'Tabela 2'!L12</f>
        <v>15661845.059999999</v>
      </c>
      <c r="O12" s="188"/>
    </row>
    <row r="13" spans="1:15" ht="25.5" x14ac:dyDescent="0.25">
      <c r="A13" s="55" t="s">
        <v>117</v>
      </c>
      <c r="B13" s="45" t="s">
        <v>11</v>
      </c>
      <c r="C13" s="189">
        <f>4336.12+471534.87+48039.49+505655.84</f>
        <v>1029566.3200000001</v>
      </c>
      <c r="D13" s="195">
        <f>9467.38+15011.34+36761.5</f>
        <v>61240.22</v>
      </c>
      <c r="E13" s="177"/>
      <c r="F13" s="177"/>
      <c r="G13" s="176">
        <f t="shared" si="1"/>
        <v>61240.22</v>
      </c>
      <c r="H13" s="196"/>
      <c r="I13" s="180">
        <f>21435.5+3751.5</f>
        <v>25187</v>
      </c>
      <c r="J13" s="180"/>
      <c r="K13" s="320">
        <f t="shared" si="2"/>
        <v>25187</v>
      </c>
      <c r="L13" s="321">
        <f t="shared" si="5"/>
        <v>1065619.54</v>
      </c>
      <c r="M13" s="197">
        <f>'Tabela 1 '!C13-'Tabela 2'!C13</f>
        <v>179342.56999999983</v>
      </c>
      <c r="N13" s="198">
        <f>'Tabela 1 '!O13-'Tabela 2'!L13</f>
        <v>129295.34999999986</v>
      </c>
      <c r="O13" s="293"/>
    </row>
    <row r="14" spans="1:15" x14ac:dyDescent="0.25">
      <c r="A14" s="55" t="s">
        <v>77</v>
      </c>
      <c r="B14" s="45" t="s">
        <v>118</v>
      </c>
      <c r="C14" s="189">
        <v>337788.29</v>
      </c>
      <c r="D14" s="195">
        <v>16931.16</v>
      </c>
      <c r="E14" s="177"/>
      <c r="F14" s="177"/>
      <c r="G14" s="176">
        <f t="shared" si="1"/>
        <v>16931.16</v>
      </c>
      <c r="H14" s="196"/>
      <c r="I14" s="179"/>
      <c r="J14" s="180"/>
      <c r="K14" s="320">
        <f t="shared" si="2"/>
        <v>0</v>
      </c>
      <c r="L14" s="321">
        <f t="shared" si="5"/>
        <v>354719.44999999995</v>
      </c>
      <c r="M14" s="197">
        <f>'Tabela 1 '!C14-'Tabela 2'!C14</f>
        <v>35951.410000000033</v>
      </c>
      <c r="N14" s="198">
        <f>'Tabela 1 '!O14-'Tabela 2'!L14</f>
        <v>19020.250000000058</v>
      </c>
      <c r="O14" s="188"/>
    </row>
    <row r="15" spans="1:15" x14ac:dyDescent="0.25">
      <c r="A15" s="55" t="s">
        <v>257</v>
      </c>
      <c r="B15" s="45" t="s">
        <v>14</v>
      </c>
      <c r="C15" s="189">
        <f>259957.66+201675.42+258658.09+194270.14+84962.67</f>
        <v>999523.9800000001</v>
      </c>
      <c r="D15" s="195">
        <f>43951.23+5904+21269.79</f>
        <v>71125.02</v>
      </c>
      <c r="E15" s="177"/>
      <c r="F15" s="177"/>
      <c r="G15" s="176">
        <f t="shared" si="1"/>
        <v>71125.02</v>
      </c>
      <c r="H15" s="196"/>
      <c r="I15" s="179">
        <f>11466.78+3705.6+37644.03+24476.01</f>
        <v>77292.42</v>
      </c>
      <c r="J15" s="180"/>
      <c r="K15" s="320">
        <f t="shared" si="2"/>
        <v>77292.42</v>
      </c>
      <c r="L15" s="321">
        <f t="shared" si="5"/>
        <v>993356.58</v>
      </c>
      <c r="M15" s="197">
        <f>'Tabela 1 '!C15-'Tabela 2'!C15</f>
        <v>71302.919999999809</v>
      </c>
      <c r="N15" s="198">
        <f>'Tabela 1 '!O15-'Tabela 2'!L15</f>
        <v>51951.689999999944</v>
      </c>
      <c r="O15" s="293"/>
    </row>
    <row r="16" spans="1:15" ht="25.5" x14ac:dyDescent="0.25">
      <c r="A16" s="54" t="s">
        <v>79</v>
      </c>
      <c r="B16" s="45" t="s">
        <v>284</v>
      </c>
      <c r="C16" s="189">
        <v>0</v>
      </c>
      <c r="D16" s="195"/>
      <c r="E16" s="177"/>
      <c r="F16" s="177"/>
      <c r="G16" s="176">
        <f t="shared" si="1"/>
        <v>0</v>
      </c>
      <c r="H16" s="196"/>
      <c r="I16" s="179"/>
      <c r="J16" s="180"/>
      <c r="K16" s="320">
        <f t="shared" si="2"/>
        <v>0</v>
      </c>
      <c r="L16" s="321">
        <f t="shared" si="5"/>
        <v>0</v>
      </c>
      <c r="M16" s="197">
        <f>'Tabela 1 '!C16-'Tabela 2'!C16</f>
        <v>13050</v>
      </c>
      <c r="N16" s="198">
        <f>'Tabela 1 '!O16-'Tabela 2'!L16</f>
        <v>13050</v>
      </c>
      <c r="O16" s="188"/>
    </row>
    <row r="17" spans="1:15" ht="26.25" thickBot="1" x14ac:dyDescent="0.3">
      <c r="A17" s="57" t="s">
        <v>119</v>
      </c>
      <c r="B17" s="58" t="s">
        <v>285</v>
      </c>
      <c r="C17" s="199">
        <v>0</v>
      </c>
      <c r="D17" s="200"/>
      <c r="E17" s="184"/>
      <c r="F17" s="184"/>
      <c r="G17" s="201">
        <f t="shared" si="1"/>
        <v>0</v>
      </c>
      <c r="H17" s="202"/>
      <c r="I17" s="184"/>
      <c r="J17" s="187"/>
      <c r="K17" s="199">
        <f t="shared" si="2"/>
        <v>0</v>
      </c>
      <c r="L17" s="203">
        <f t="shared" si="5"/>
        <v>0</v>
      </c>
      <c r="M17" s="204">
        <f>'Tabela 1 '!C17-'Tabela 2'!C17</f>
        <v>0</v>
      </c>
      <c r="N17" s="205">
        <f>'Tabela 1 '!O17-'Tabela 2'!L17</f>
        <v>0</v>
      </c>
    </row>
    <row r="18" spans="1:15" s="188" customFormat="1" x14ac:dyDescent="0.25">
      <c r="A18" s="270"/>
      <c r="B18" s="270"/>
      <c r="C18" s="272"/>
      <c r="D18" s="270"/>
      <c r="E18" s="270"/>
      <c r="F18" s="270"/>
      <c r="G18" s="270"/>
      <c r="H18" s="270"/>
      <c r="I18" s="270"/>
      <c r="L18" s="272">
        <f>+L13-1029566.32</f>
        <v>36053.220000000088</v>
      </c>
      <c r="M18" s="270"/>
    </row>
    <row r="19" spans="1:15" s="188" customFormat="1" x14ac:dyDescent="0.25">
      <c r="A19" s="270"/>
      <c r="B19" s="270"/>
      <c r="C19" s="272"/>
      <c r="D19" s="270"/>
      <c r="E19" s="270"/>
      <c r="F19" s="270"/>
      <c r="G19" s="270"/>
      <c r="H19" s="270"/>
      <c r="I19" s="270"/>
      <c r="L19" s="272"/>
      <c r="M19" s="270"/>
    </row>
    <row r="20" spans="1:15" ht="15" customHeight="1" x14ac:dyDescent="0.25">
      <c r="A20" s="50"/>
      <c r="B20" s="51" t="s">
        <v>128</v>
      </c>
      <c r="C20" s="208"/>
      <c r="D20" s="52"/>
      <c r="E20" s="466" t="s">
        <v>468</v>
      </c>
      <c r="F20" s="467"/>
      <c r="G20" s="467"/>
      <c r="H20" s="467"/>
      <c r="I20" s="467"/>
      <c r="L20" s="495" t="s">
        <v>129</v>
      </c>
      <c r="M20" s="495"/>
    </row>
    <row r="21" spans="1:15" ht="15" customHeight="1" x14ac:dyDescent="0.25">
      <c r="A21" s="50"/>
      <c r="B21" s="53" t="s">
        <v>130</v>
      </c>
      <c r="C21" s="51"/>
      <c r="D21" s="52"/>
      <c r="E21" s="469" t="s">
        <v>89</v>
      </c>
      <c r="F21" s="469"/>
      <c r="G21" s="469"/>
      <c r="H21" s="469"/>
      <c r="I21" s="469"/>
      <c r="J21" s="89"/>
      <c r="K21" s="89"/>
      <c r="L21" s="452" t="s">
        <v>92</v>
      </c>
      <c r="M21" s="452"/>
    </row>
    <row r="22" spans="1:15" x14ac:dyDescent="0.25">
      <c r="A22" s="50"/>
      <c r="B22" s="51"/>
      <c r="C22" s="51"/>
      <c r="D22" s="52"/>
      <c r="E22" s="52"/>
      <c r="F22" s="52"/>
      <c r="G22" s="52"/>
      <c r="H22" s="52"/>
      <c r="I22" s="49"/>
    </row>
    <row r="23" spans="1:15" ht="25.5" customHeight="1" x14ac:dyDescent="0.25">
      <c r="A23" s="470" t="s">
        <v>467</v>
      </c>
      <c r="B23" s="470"/>
      <c r="C23" s="51"/>
      <c r="D23" s="52"/>
      <c r="E23" s="52"/>
      <c r="F23" s="52"/>
      <c r="G23" s="52"/>
      <c r="H23" s="52"/>
      <c r="I23" s="49"/>
      <c r="L23" s="188"/>
      <c r="O23" s="188"/>
    </row>
    <row r="24" spans="1:15" x14ac:dyDescent="0.25">
      <c r="A24" s="50"/>
      <c r="B24" s="51"/>
      <c r="C24" s="51"/>
      <c r="D24" s="52"/>
      <c r="E24" s="52"/>
      <c r="F24" s="52"/>
      <c r="G24" s="52"/>
      <c r="H24" s="52"/>
      <c r="I24" s="49"/>
    </row>
    <row r="25" spans="1:15" x14ac:dyDescent="0.25">
      <c r="A25" s="50"/>
      <c r="B25" s="51"/>
      <c r="C25" s="51"/>
      <c r="D25" s="52"/>
      <c r="E25" s="52"/>
      <c r="F25" s="52"/>
      <c r="G25" s="52"/>
      <c r="H25" s="52"/>
      <c r="I25" s="49"/>
    </row>
    <row r="26" spans="1:15" x14ac:dyDescent="0.25">
      <c r="A26" s="50"/>
      <c r="B26" s="51"/>
      <c r="C26" s="51"/>
      <c r="D26" s="52"/>
      <c r="E26" s="52"/>
      <c r="F26" s="52"/>
      <c r="G26" s="52"/>
      <c r="H26" s="52"/>
      <c r="I26" s="49"/>
    </row>
    <row r="27" spans="1:15" x14ac:dyDescent="0.25">
      <c r="A27" s="50"/>
      <c r="B27" s="51"/>
      <c r="C27" s="51"/>
      <c r="D27" s="52"/>
      <c r="E27" s="52"/>
      <c r="F27" s="52"/>
      <c r="G27" s="52"/>
      <c r="H27" s="52"/>
      <c r="I27" s="49"/>
    </row>
    <row r="28" spans="1:15" x14ac:dyDescent="0.25">
      <c r="A28" s="50"/>
      <c r="B28" s="51"/>
      <c r="C28" s="51"/>
      <c r="D28" s="52"/>
      <c r="E28" s="52"/>
      <c r="F28" s="52"/>
      <c r="G28" s="52"/>
      <c r="H28" s="52"/>
      <c r="I28" s="49"/>
    </row>
    <row r="29" spans="1:15" x14ac:dyDescent="0.25">
      <c r="A29" s="47"/>
      <c r="B29" s="48"/>
      <c r="C29" s="48"/>
      <c r="D29" s="49"/>
      <c r="E29" s="49"/>
      <c r="F29" s="49"/>
      <c r="G29" s="49"/>
      <c r="H29" s="49"/>
      <c r="I29" s="49"/>
    </row>
    <row r="30" spans="1:15" x14ac:dyDescent="0.25">
      <c r="A30" s="50"/>
      <c r="B30" s="51"/>
      <c r="C30" s="51"/>
      <c r="D30" s="52"/>
      <c r="E30" s="52"/>
      <c r="F30" s="52"/>
      <c r="G30" s="52"/>
      <c r="H30" s="52"/>
      <c r="I30" s="49"/>
    </row>
    <row r="31" spans="1:15" x14ac:dyDescent="0.25">
      <c r="A31" s="50"/>
      <c r="B31" s="51"/>
      <c r="C31" s="51"/>
      <c r="D31" s="52"/>
      <c r="E31" s="52"/>
      <c r="F31" s="52"/>
      <c r="G31" s="52"/>
      <c r="H31" s="52"/>
      <c r="I31" s="49"/>
    </row>
    <row r="32" spans="1:15" x14ac:dyDescent="0.25">
      <c r="A32" s="50"/>
      <c r="B32" s="51"/>
      <c r="C32" s="51"/>
      <c r="D32" s="52"/>
      <c r="E32" s="52"/>
      <c r="F32" s="52"/>
      <c r="G32" s="52"/>
      <c r="H32" s="52"/>
      <c r="I32" s="49"/>
    </row>
    <row r="33" spans="1:9" x14ac:dyDescent="0.25">
      <c r="A33" s="50"/>
      <c r="B33" s="51"/>
      <c r="C33" s="51"/>
      <c r="D33" s="52"/>
      <c r="E33" s="52"/>
      <c r="F33" s="52"/>
      <c r="G33" s="52"/>
      <c r="H33" s="52"/>
      <c r="I33" s="49"/>
    </row>
    <row r="34" spans="1:9" x14ac:dyDescent="0.25">
      <c r="A34" s="50"/>
      <c r="B34" s="51"/>
      <c r="C34" s="51"/>
      <c r="D34" s="52"/>
      <c r="E34" s="52"/>
      <c r="F34" s="52"/>
      <c r="G34" s="52"/>
      <c r="H34" s="52"/>
    </row>
    <row r="35" spans="1:9" x14ac:dyDescent="0.25">
      <c r="A35" s="50"/>
      <c r="B35" s="51"/>
      <c r="C35" s="51"/>
      <c r="D35" s="52"/>
      <c r="E35" s="52"/>
      <c r="F35" s="52"/>
      <c r="G35" s="52"/>
      <c r="H35" s="52"/>
    </row>
    <row r="36" spans="1:9" x14ac:dyDescent="0.25">
      <c r="A36" s="50"/>
      <c r="B36" s="51"/>
      <c r="C36" s="51"/>
      <c r="D36" s="52"/>
      <c r="E36" s="52"/>
      <c r="F36" s="52"/>
      <c r="G36" s="52"/>
      <c r="H36" s="52"/>
    </row>
    <row r="37" spans="1:9" x14ac:dyDescent="0.25">
      <c r="A37" s="50"/>
      <c r="B37" s="51"/>
      <c r="C37" s="51"/>
      <c r="D37" s="52"/>
      <c r="E37" s="52"/>
      <c r="F37" s="52"/>
      <c r="G37" s="52"/>
      <c r="H37" s="52"/>
    </row>
    <row r="38" spans="1:9" x14ac:dyDescent="0.25">
      <c r="A38" s="47"/>
      <c r="B38" s="48"/>
      <c r="C38" s="48"/>
      <c r="D38" s="49"/>
      <c r="E38" s="49"/>
      <c r="F38" s="49"/>
      <c r="G38" s="49"/>
      <c r="H38" s="49"/>
    </row>
  </sheetData>
  <mergeCells count="13">
    <mergeCell ref="A23:B23"/>
    <mergeCell ref="A1:L1"/>
    <mergeCell ref="A2:A3"/>
    <mergeCell ref="B2:B3"/>
    <mergeCell ref="C2:C3"/>
    <mergeCell ref="D2:G2"/>
    <mergeCell ref="H2:K2"/>
    <mergeCell ref="L2:L3"/>
    <mergeCell ref="L21:M21"/>
    <mergeCell ref="L20:M20"/>
    <mergeCell ref="E20:I20"/>
    <mergeCell ref="E21:I21"/>
    <mergeCell ref="M2:N2"/>
  </mergeCells>
  <pageMargins left="0.23622047244094491" right="0.23622047244094491" top="0.55118110236220474" bottom="0.55118110236220474" header="0.31496062992125984" footer="0.31496062992125984"/>
  <pageSetup paperSize="9" scale="77" orientation="landscape" r:id="rId1"/>
  <colBreaks count="1" manualBreakCount="1">
    <brk id="1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G21"/>
  <sheetViews>
    <sheetView view="pageBreakPreview" topLeftCell="A2" zoomScaleNormal="100" zoomScaleSheetLayoutView="100" workbookViewId="0">
      <selection activeCell="J23" sqref="I22:J23"/>
    </sheetView>
  </sheetViews>
  <sheetFormatPr defaultRowHeight="15" x14ac:dyDescent="0.25"/>
  <cols>
    <col min="1" max="1" width="5.140625" customWidth="1"/>
    <col min="2" max="2" width="45.7109375" customWidth="1"/>
    <col min="3" max="3" width="21" customWidth="1"/>
    <col min="4" max="4" width="21.5703125" customWidth="1"/>
    <col min="5" max="5" width="21.85546875" customWidth="1"/>
    <col min="6" max="6" width="23.7109375" customWidth="1"/>
  </cols>
  <sheetData>
    <row r="2" spans="1:6" ht="35.25" customHeight="1" x14ac:dyDescent="0.25">
      <c r="A2" s="498" t="s">
        <v>243</v>
      </c>
      <c r="B2" s="498"/>
      <c r="C2" s="498"/>
      <c r="D2" s="498"/>
      <c r="E2" s="498"/>
      <c r="F2" s="498"/>
    </row>
    <row r="3" spans="1:6" ht="19.5" thickBot="1" x14ac:dyDescent="0.35">
      <c r="B3" s="10"/>
    </row>
    <row r="4" spans="1:6" ht="29.25" customHeight="1" x14ac:dyDescent="0.25">
      <c r="A4" s="499" t="s">
        <v>82</v>
      </c>
      <c r="B4" s="501" t="s">
        <v>102</v>
      </c>
      <c r="C4" s="503" t="s">
        <v>146</v>
      </c>
      <c r="D4" s="503" t="s">
        <v>147</v>
      </c>
      <c r="E4" s="503" t="s">
        <v>148</v>
      </c>
      <c r="F4" s="505" t="s">
        <v>244</v>
      </c>
    </row>
    <row r="5" spans="1:6" ht="66.75" customHeight="1" x14ac:dyDescent="0.25">
      <c r="A5" s="500"/>
      <c r="B5" s="502"/>
      <c r="C5" s="504"/>
      <c r="D5" s="504"/>
      <c r="E5" s="504"/>
      <c r="F5" s="506"/>
    </row>
    <row r="6" spans="1:6" ht="14.25" customHeight="1" x14ac:dyDescent="0.25">
      <c r="A6" s="91">
        <v>1</v>
      </c>
      <c r="B6" s="108">
        <v>2</v>
      </c>
      <c r="C6" s="108">
        <v>4</v>
      </c>
      <c r="D6" s="87">
        <v>5</v>
      </c>
      <c r="E6" s="87">
        <v>6</v>
      </c>
      <c r="F6" s="125">
        <v>7</v>
      </c>
    </row>
    <row r="7" spans="1:6" ht="20.100000000000001" customHeight="1" x14ac:dyDescent="0.25">
      <c r="A7" s="81" t="s">
        <v>98</v>
      </c>
      <c r="B7" s="72" t="s">
        <v>149</v>
      </c>
      <c r="C7" s="123"/>
      <c r="D7" s="2"/>
      <c r="E7" s="2"/>
      <c r="F7" s="36"/>
    </row>
    <row r="8" spans="1:6" ht="20.100000000000001" customHeight="1" x14ac:dyDescent="0.25">
      <c r="A8" s="81" t="s">
        <v>71</v>
      </c>
      <c r="B8" s="72" t="s">
        <v>150</v>
      </c>
      <c r="D8" s="2"/>
      <c r="E8" s="2"/>
      <c r="F8" s="36"/>
    </row>
    <row r="9" spans="1:6" ht="20.100000000000001" customHeight="1" x14ac:dyDescent="0.25">
      <c r="A9" s="81" t="s">
        <v>79</v>
      </c>
      <c r="B9" s="72" t="s">
        <v>151</v>
      </c>
      <c r="C9" s="2"/>
      <c r="D9" s="2"/>
      <c r="E9" s="2"/>
      <c r="F9" s="36"/>
    </row>
    <row r="10" spans="1:6" ht="20.100000000000001" customHeight="1" x14ac:dyDescent="0.25">
      <c r="A10" s="81" t="s">
        <v>16</v>
      </c>
      <c r="B10" s="72" t="s">
        <v>152</v>
      </c>
      <c r="C10" s="2"/>
      <c r="D10" s="2"/>
      <c r="E10" s="2"/>
      <c r="F10" s="36"/>
    </row>
    <row r="11" spans="1:6" ht="20.100000000000001" customHeight="1" x14ac:dyDescent="0.25">
      <c r="A11" s="81" t="s">
        <v>17</v>
      </c>
      <c r="B11" s="72" t="s">
        <v>153</v>
      </c>
      <c r="C11" s="2"/>
      <c r="D11" s="2"/>
      <c r="E11" s="2"/>
      <c r="F11" s="36"/>
    </row>
    <row r="12" spans="1:6" ht="20.100000000000001" customHeight="1" x14ac:dyDescent="0.25">
      <c r="A12" s="81" t="s">
        <v>154</v>
      </c>
      <c r="B12" s="72" t="s">
        <v>155</v>
      </c>
      <c r="C12" s="2"/>
      <c r="D12" s="2"/>
      <c r="E12" s="2"/>
      <c r="F12" s="36"/>
    </row>
    <row r="13" spans="1:6" ht="20.100000000000001" customHeight="1" x14ac:dyDescent="0.25">
      <c r="A13" s="81" t="s">
        <v>156</v>
      </c>
      <c r="B13" s="72" t="s">
        <v>157</v>
      </c>
      <c r="C13" s="2"/>
      <c r="D13" s="2"/>
      <c r="E13" s="2"/>
      <c r="F13" s="36"/>
    </row>
    <row r="14" spans="1:6" ht="20.100000000000001" customHeight="1" thickBot="1" x14ac:dyDescent="0.3">
      <c r="A14" s="82" t="s">
        <v>158</v>
      </c>
      <c r="B14" s="73" t="s">
        <v>159</v>
      </c>
      <c r="C14" s="74"/>
      <c r="D14" s="74"/>
      <c r="E14" s="74"/>
      <c r="F14" s="75"/>
    </row>
    <row r="15" spans="1:6" ht="21.75" customHeight="1" thickBot="1" x14ac:dyDescent="0.3">
      <c r="A15" s="76" t="s">
        <v>160</v>
      </c>
      <c r="B15" s="77" t="s">
        <v>161</v>
      </c>
      <c r="C15" s="78">
        <v>0</v>
      </c>
      <c r="D15" s="78"/>
      <c r="E15" s="78"/>
      <c r="F15" s="79">
        <v>0</v>
      </c>
    </row>
    <row r="17" spans="1:7" x14ac:dyDescent="0.25">
      <c r="B17" s="11"/>
    </row>
    <row r="18" spans="1:7" ht="15" customHeight="1" x14ac:dyDescent="0.25">
      <c r="A18" s="50"/>
      <c r="B18" s="51" t="s">
        <v>128</v>
      </c>
      <c r="C18" s="466" t="s">
        <v>468</v>
      </c>
      <c r="D18" s="466"/>
      <c r="E18" s="508" t="s">
        <v>139</v>
      </c>
      <c r="F18" s="508"/>
      <c r="G18" s="65"/>
    </row>
    <row r="19" spans="1:7" ht="15" customHeight="1" x14ac:dyDescent="0.25">
      <c r="A19" s="50"/>
      <c r="B19" s="80" t="s">
        <v>162</v>
      </c>
      <c r="C19" s="469" t="s">
        <v>164</v>
      </c>
      <c r="D19" s="469"/>
      <c r="E19" s="469" t="s">
        <v>92</v>
      </c>
      <c r="F19" s="469"/>
      <c r="G19" s="66"/>
    </row>
    <row r="20" spans="1:7" x14ac:dyDescent="0.25">
      <c r="A20" s="50"/>
      <c r="B20" s="51"/>
    </row>
    <row r="21" spans="1:7" x14ac:dyDescent="0.25">
      <c r="A21" s="507" t="s">
        <v>467</v>
      </c>
      <c r="B21" s="507"/>
    </row>
  </sheetData>
  <mergeCells count="12">
    <mergeCell ref="E19:F19"/>
    <mergeCell ref="A21:B21"/>
    <mergeCell ref="C18:D18"/>
    <mergeCell ref="C19:D19"/>
    <mergeCell ref="E18:F18"/>
    <mergeCell ref="A2:F2"/>
    <mergeCell ref="A4:A5"/>
    <mergeCell ref="B4:B5"/>
    <mergeCell ref="C4:C5"/>
    <mergeCell ref="D4:D5"/>
    <mergeCell ref="E4:E5"/>
    <mergeCell ref="F4:F5"/>
  </mergeCells>
  <pageMargins left="1.1023622047244095" right="0.70866141732283472" top="0.74803149606299213" bottom="0.74803149606299213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H22"/>
  <sheetViews>
    <sheetView view="pageBreakPreview" zoomScale="98" zoomScaleNormal="100" zoomScaleSheetLayoutView="98" workbookViewId="0">
      <selection activeCell="C19" sqref="C19:D19"/>
    </sheetView>
  </sheetViews>
  <sheetFormatPr defaultRowHeight="15" x14ac:dyDescent="0.25"/>
  <cols>
    <col min="1" max="1" width="5.140625" customWidth="1"/>
    <col min="2" max="2" width="23.28515625" customWidth="1"/>
    <col min="3" max="3" width="27.28515625" customWidth="1"/>
    <col min="4" max="4" width="17.7109375" customWidth="1"/>
    <col min="5" max="5" width="18" customWidth="1"/>
    <col min="6" max="6" width="18.140625" customWidth="1"/>
    <col min="7" max="7" width="28.140625" customWidth="1"/>
  </cols>
  <sheetData>
    <row r="2" spans="1:7" ht="33.75" customHeight="1" x14ac:dyDescent="0.25">
      <c r="A2" s="498" t="s">
        <v>245</v>
      </c>
      <c r="B2" s="498"/>
      <c r="C2" s="498"/>
      <c r="D2" s="498"/>
      <c r="E2" s="498"/>
      <c r="F2" s="498"/>
      <c r="G2" s="498"/>
    </row>
    <row r="3" spans="1:7" ht="19.5" thickBot="1" x14ac:dyDescent="0.35">
      <c r="B3" s="10"/>
    </row>
    <row r="4" spans="1:7" ht="29.25" customHeight="1" x14ac:dyDescent="0.25">
      <c r="A4" s="522" t="s">
        <v>82</v>
      </c>
      <c r="B4" s="509" t="s">
        <v>140</v>
      </c>
      <c r="C4" s="509" t="s">
        <v>235</v>
      </c>
      <c r="D4" s="518" t="s">
        <v>141</v>
      </c>
      <c r="E4" s="509" t="s">
        <v>142</v>
      </c>
      <c r="F4" s="509" t="s">
        <v>143</v>
      </c>
      <c r="G4" s="520" t="s">
        <v>144</v>
      </c>
    </row>
    <row r="5" spans="1:7" ht="66.75" customHeight="1" x14ac:dyDescent="0.25">
      <c r="A5" s="523"/>
      <c r="B5" s="510"/>
      <c r="C5" s="510"/>
      <c r="D5" s="519"/>
      <c r="E5" s="510"/>
      <c r="F5" s="510"/>
      <c r="G5" s="521"/>
    </row>
    <row r="6" spans="1:7" ht="14.25" customHeight="1" x14ac:dyDescent="0.25">
      <c r="A6" s="67">
        <v>1</v>
      </c>
      <c r="B6" s="64">
        <v>2</v>
      </c>
      <c r="C6" s="63">
        <v>3</v>
      </c>
      <c r="D6" s="64">
        <v>4</v>
      </c>
      <c r="E6" s="63">
        <v>5</v>
      </c>
      <c r="F6" s="63">
        <v>6</v>
      </c>
      <c r="G6" s="68">
        <v>7</v>
      </c>
    </row>
    <row r="7" spans="1:7" ht="17.25" x14ac:dyDescent="0.25">
      <c r="A7" s="511" t="s">
        <v>6</v>
      </c>
      <c r="B7" s="524"/>
      <c r="C7" s="2" t="s">
        <v>83</v>
      </c>
      <c r="D7" s="123">
        <v>0</v>
      </c>
      <c r="E7" s="2"/>
      <c r="F7" s="2"/>
      <c r="G7" s="291">
        <v>0</v>
      </c>
    </row>
    <row r="8" spans="1:7" ht="15" customHeight="1" x14ac:dyDescent="0.25">
      <c r="A8" s="511"/>
      <c r="B8" s="525"/>
      <c r="C8" s="2" t="s">
        <v>84</v>
      </c>
      <c r="D8" s="180">
        <v>0</v>
      </c>
      <c r="E8" s="2"/>
      <c r="F8" s="2"/>
      <c r="G8" s="198">
        <v>0</v>
      </c>
    </row>
    <row r="9" spans="1:7" ht="17.25" x14ac:dyDescent="0.25">
      <c r="A9" s="511" t="s">
        <v>71</v>
      </c>
      <c r="B9" s="512"/>
      <c r="C9" s="2" t="s">
        <v>83</v>
      </c>
      <c r="D9" s="2"/>
      <c r="E9" s="2"/>
      <c r="F9" s="2"/>
      <c r="G9" s="36"/>
    </row>
    <row r="10" spans="1:7" x14ac:dyDescent="0.25">
      <c r="A10" s="511"/>
      <c r="B10" s="513"/>
      <c r="C10" s="2" t="s">
        <v>84</v>
      </c>
      <c r="D10" s="2"/>
      <c r="E10" s="2"/>
      <c r="F10" s="2"/>
      <c r="G10" s="36"/>
    </row>
    <row r="11" spans="1:7" ht="17.25" x14ac:dyDescent="0.25">
      <c r="A11" s="511" t="s">
        <v>79</v>
      </c>
      <c r="B11" s="512"/>
      <c r="C11" s="2" t="s">
        <v>83</v>
      </c>
      <c r="D11" s="2"/>
      <c r="E11" s="2"/>
      <c r="F11" s="2"/>
      <c r="G11" s="36"/>
    </row>
    <row r="12" spans="1:7" x14ac:dyDescent="0.25">
      <c r="A12" s="511"/>
      <c r="B12" s="513"/>
      <c r="C12" s="2" t="s">
        <v>84</v>
      </c>
      <c r="D12" s="2"/>
      <c r="E12" s="2"/>
      <c r="F12" s="2"/>
      <c r="G12" s="36"/>
    </row>
    <row r="13" spans="1:7" ht="17.25" x14ac:dyDescent="0.25">
      <c r="A13" s="511" t="s">
        <v>16</v>
      </c>
      <c r="B13" s="512"/>
      <c r="C13" s="2" t="s">
        <v>83</v>
      </c>
      <c r="D13" s="2"/>
      <c r="E13" s="2"/>
      <c r="F13" s="2"/>
      <c r="G13" s="36"/>
    </row>
    <row r="14" spans="1:7" x14ac:dyDescent="0.25">
      <c r="A14" s="511"/>
      <c r="B14" s="513"/>
      <c r="C14" s="2" t="s">
        <v>84</v>
      </c>
      <c r="D14" s="2"/>
      <c r="E14" s="2"/>
      <c r="F14" s="2"/>
      <c r="G14" s="36"/>
    </row>
    <row r="15" spans="1:7" ht="17.25" x14ac:dyDescent="0.25">
      <c r="A15" s="514" t="s">
        <v>85</v>
      </c>
      <c r="B15" s="516" t="s">
        <v>86</v>
      </c>
      <c r="C15" s="2" t="s">
        <v>83</v>
      </c>
      <c r="D15" s="123">
        <v>0</v>
      </c>
      <c r="E15" s="2"/>
      <c r="F15" s="2"/>
      <c r="G15" s="291">
        <v>0</v>
      </c>
    </row>
    <row r="16" spans="1:7" ht="15.75" thickBot="1" x14ac:dyDescent="0.3">
      <c r="A16" s="515"/>
      <c r="B16" s="517"/>
      <c r="C16" s="44" t="s">
        <v>84</v>
      </c>
      <c r="D16" s="187">
        <v>0</v>
      </c>
      <c r="E16" s="44"/>
      <c r="F16" s="44"/>
      <c r="G16" s="205">
        <v>0</v>
      </c>
    </row>
    <row r="18" spans="1:8" x14ac:dyDescent="0.25">
      <c r="B18" s="11"/>
    </row>
    <row r="19" spans="1:8" ht="25.5" x14ac:dyDescent="0.25">
      <c r="A19" s="50"/>
      <c r="B19" s="51" t="s">
        <v>128</v>
      </c>
      <c r="C19" s="467" t="s">
        <v>469</v>
      </c>
      <c r="D19" s="467"/>
      <c r="E19" s="65"/>
      <c r="F19" s="508" t="s">
        <v>139</v>
      </c>
      <c r="G19" s="508"/>
      <c r="H19" s="65"/>
    </row>
    <row r="20" spans="1:8" ht="15" customHeight="1" x14ac:dyDescent="0.25">
      <c r="A20" s="50"/>
      <c r="B20" s="53" t="s">
        <v>130</v>
      </c>
      <c r="C20" s="469" t="s">
        <v>145</v>
      </c>
      <c r="D20" s="469"/>
      <c r="E20" s="65"/>
      <c r="F20" s="469" t="s">
        <v>92</v>
      </c>
      <c r="G20" s="469"/>
      <c r="H20" s="66"/>
    </row>
    <row r="21" spans="1:8" x14ac:dyDescent="0.25">
      <c r="A21" s="50"/>
      <c r="B21" s="51"/>
    </row>
    <row r="22" spans="1:8" ht="25.5" customHeight="1" x14ac:dyDescent="0.25">
      <c r="A22" s="470" t="s">
        <v>467</v>
      </c>
      <c r="B22" s="470"/>
    </row>
  </sheetData>
  <mergeCells count="23">
    <mergeCell ref="F4:F5"/>
    <mergeCell ref="A2:G2"/>
    <mergeCell ref="A22:B22"/>
    <mergeCell ref="C19:D19"/>
    <mergeCell ref="C20:D20"/>
    <mergeCell ref="F19:G19"/>
    <mergeCell ref="F20:G20"/>
    <mergeCell ref="A15:A16"/>
    <mergeCell ref="B15:B16"/>
    <mergeCell ref="D4:D5"/>
    <mergeCell ref="G4:G5"/>
    <mergeCell ref="B4:B5"/>
    <mergeCell ref="C4:C5"/>
    <mergeCell ref="A4:A5"/>
    <mergeCell ref="B7:B8"/>
    <mergeCell ref="A7:A8"/>
    <mergeCell ref="E4:E5"/>
    <mergeCell ref="A9:A10"/>
    <mergeCell ref="B9:B10"/>
    <mergeCell ref="A13:A14"/>
    <mergeCell ref="B13:B14"/>
    <mergeCell ref="A11:A12"/>
    <mergeCell ref="B11:B12"/>
  </mergeCells>
  <pageMargins left="1.1023622047244095" right="0.70866141732283472" top="0.74803149606299213" bottom="0.74803149606299213" header="0.31496062992125984" footer="0.31496062992125984"/>
  <pageSetup paperSize="9" scale="9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8"/>
  <sheetViews>
    <sheetView view="pageBreakPreview" zoomScale="98" zoomScaleNormal="100" zoomScaleSheetLayoutView="98" workbookViewId="0">
      <selection activeCell="C8" sqref="C8"/>
    </sheetView>
  </sheetViews>
  <sheetFormatPr defaultRowHeight="15" x14ac:dyDescent="0.25"/>
  <cols>
    <col min="1" max="1" width="5.140625" customWidth="1"/>
    <col min="2" max="2" width="47.42578125" customWidth="1"/>
    <col min="3" max="3" width="19.140625" customWidth="1"/>
    <col min="4" max="4" width="18.5703125" customWidth="1"/>
    <col min="5" max="5" width="18.85546875" customWidth="1"/>
    <col min="6" max="6" width="24.28515625" customWidth="1"/>
    <col min="7" max="8" width="10.42578125" bestFit="1" customWidth="1"/>
    <col min="11" max="11" width="9.140625" customWidth="1"/>
    <col min="13" max="13" width="9.140625" customWidth="1"/>
  </cols>
  <sheetData>
    <row r="1" spans="1:8" ht="50.25" customHeight="1" x14ac:dyDescent="0.25">
      <c r="A1" s="526" t="s">
        <v>246</v>
      </c>
      <c r="B1" s="526"/>
      <c r="C1" s="526"/>
      <c r="D1" s="526"/>
      <c r="E1" s="526"/>
      <c r="F1" s="526"/>
    </row>
    <row r="2" spans="1:8" ht="18" customHeight="1" thickBot="1" x14ac:dyDescent="0.3">
      <c r="F2" s="12"/>
    </row>
    <row r="3" spans="1:8" ht="30.75" customHeight="1" x14ac:dyDescent="0.25">
      <c r="A3" s="527" t="s">
        <v>82</v>
      </c>
      <c r="B3" s="529" t="s">
        <v>102</v>
      </c>
      <c r="C3" s="529" t="s">
        <v>166</v>
      </c>
      <c r="D3" s="529" t="s">
        <v>368</v>
      </c>
      <c r="E3" s="529" t="s">
        <v>167</v>
      </c>
      <c r="F3" s="505" t="s">
        <v>168</v>
      </c>
    </row>
    <row r="4" spans="1:8" ht="31.5" customHeight="1" x14ac:dyDescent="0.25">
      <c r="A4" s="528"/>
      <c r="B4" s="530"/>
      <c r="C4" s="530"/>
      <c r="D4" s="530"/>
      <c r="E4" s="530"/>
      <c r="F4" s="506"/>
    </row>
    <row r="5" spans="1:8" x14ac:dyDescent="0.25">
      <c r="A5" s="67">
        <v>1</v>
      </c>
      <c r="B5" s="64">
        <v>2</v>
      </c>
      <c r="C5" s="63">
        <v>3</v>
      </c>
      <c r="D5" s="64">
        <v>4</v>
      </c>
      <c r="E5" s="63">
        <v>5</v>
      </c>
      <c r="F5" s="68">
        <v>6</v>
      </c>
    </row>
    <row r="6" spans="1:8" x14ac:dyDescent="0.25">
      <c r="A6" s="81" t="s">
        <v>6</v>
      </c>
      <c r="B6" s="72" t="s">
        <v>165</v>
      </c>
      <c r="C6" s="209"/>
      <c r="D6" s="180"/>
      <c r="E6" s="180"/>
      <c r="F6" s="198">
        <f>C6+D6-E6</f>
        <v>0</v>
      </c>
    </row>
    <row r="7" spans="1:8" x14ac:dyDescent="0.25">
      <c r="A7" s="81" t="s">
        <v>71</v>
      </c>
      <c r="B7" s="72" t="s">
        <v>9</v>
      </c>
      <c r="C7" s="180">
        <v>0</v>
      </c>
      <c r="D7" s="180">
        <v>0</v>
      </c>
      <c r="E7" s="180">
        <f>+C7</f>
        <v>0</v>
      </c>
      <c r="F7" s="198">
        <f>+C7+D7-E7</f>
        <v>0</v>
      </c>
    </row>
    <row r="8" spans="1:8" x14ac:dyDescent="0.25">
      <c r="A8" s="81" t="s">
        <v>79</v>
      </c>
      <c r="B8" s="72" t="s">
        <v>11</v>
      </c>
      <c r="C8" s="337">
        <v>116410.25999999998</v>
      </c>
      <c r="D8" s="180"/>
      <c r="E8" s="188">
        <v>0</v>
      </c>
      <c r="F8" s="198">
        <f>+C8+D8-E8</f>
        <v>116410.25999999998</v>
      </c>
      <c r="G8" s="290"/>
      <c r="H8" s="188"/>
    </row>
    <row r="9" spans="1:8" x14ac:dyDescent="0.25">
      <c r="A9" s="81" t="s">
        <v>79</v>
      </c>
      <c r="B9" s="72" t="s">
        <v>118</v>
      </c>
      <c r="C9" s="180"/>
      <c r="D9" s="180"/>
      <c r="E9" s="180"/>
      <c r="F9" s="198">
        <f t="shared" ref="F9:F11" si="0">C9+D9-E9</f>
        <v>0</v>
      </c>
      <c r="G9" s="188"/>
      <c r="H9" s="188"/>
    </row>
    <row r="10" spans="1:8" x14ac:dyDescent="0.25">
      <c r="A10" s="81" t="s">
        <v>16</v>
      </c>
      <c r="B10" s="72" t="s">
        <v>14</v>
      </c>
      <c r="C10" s="180"/>
      <c r="D10" s="180"/>
      <c r="E10" s="180"/>
      <c r="F10" s="198">
        <f t="shared" si="0"/>
        <v>0</v>
      </c>
      <c r="H10" s="188"/>
    </row>
    <row r="11" spans="1:8" x14ac:dyDescent="0.25">
      <c r="A11" s="81" t="s">
        <v>218</v>
      </c>
      <c r="B11" s="72"/>
      <c r="C11" s="180"/>
      <c r="D11" s="180"/>
      <c r="E11" s="180"/>
      <c r="F11" s="198">
        <f t="shared" si="0"/>
        <v>0</v>
      </c>
    </row>
    <row r="12" spans="1:8" ht="22.5" customHeight="1" thickBot="1" x14ac:dyDescent="0.3">
      <c r="A12" s="84" t="s">
        <v>85</v>
      </c>
      <c r="B12" s="85" t="s">
        <v>86</v>
      </c>
      <c r="C12" s="187">
        <f>C6+C7+C8+C9+C10+C11</f>
        <v>116410.25999999998</v>
      </c>
      <c r="D12" s="187">
        <f>SUM(D6:D11)</f>
        <v>0</v>
      </c>
      <c r="E12" s="187">
        <f>SUM(E6:E11)</f>
        <v>0</v>
      </c>
      <c r="F12" s="205">
        <f t="shared" ref="F12" si="1">F6+F7+F8+F9+F10+F11</f>
        <v>116410.25999999998</v>
      </c>
    </row>
    <row r="14" spans="1:8" ht="15.75" customHeight="1" x14ac:dyDescent="0.25">
      <c r="B14" s="83"/>
      <c r="C14" s="83"/>
      <c r="D14" s="83"/>
      <c r="E14" s="83"/>
      <c r="F14" s="83"/>
    </row>
    <row r="15" spans="1:8" x14ac:dyDescent="0.25">
      <c r="A15" s="50"/>
      <c r="B15" s="51" t="s">
        <v>128</v>
      </c>
      <c r="C15" s="466" t="s">
        <v>468</v>
      </c>
      <c r="D15" s="467"/>
      <c r="E15" s="508" t="s">
        <v>139</v>
      </c>
      <c r="F15" s="508"/>
    </row>
    <row r="16" spans="1:8" x14ac:dyDescent="0.25">
      <c r="A16" s="50"/>
      <c r="B16" s="80" t="s">
        <v>162</v>
      </c>
      <c r="C16" s="469" t="s">
        <v>164</v>
      </c>
      <c r="D16" s="469"/>
      <c r="E16" s="469" t="s">
        <v>92</v>
      </c>
      <c r="F16" s="469"/>
    </row>
    <row r="17" spans="1:2" x14ac:dyDescent="0.25">
      <c r="A17" s="50"/>
      <c r="B17" s="51"/>
    </row>
    <row r="18" spans="1:2" x14ac:dyDescent="0.25">
      <c r="A18" s="507" t="s">
        <v>467</v>
      </c>
      <c r="B18" s="507"/>
    </row>
  </sheetData>
  <mergeCells count="12">
    <mergeCell ref="A1:F1"/>
    <mergeCell ref="A3:A4"/>
    <mergeCell ref="B3:B4"/>
    <mergeCell ref="C3:C4"/>
    <mergeCell ref="F3:F4"/>
    <mergeCell ref="D3:D4"/>
    <mergeCell ref="E3:E4"/>
    <mergeCell ref="C15:D15"/>
    <mergeCell ref="E15:F15"/>
    <mergeCell ref="C16:D16"/>
    <mergeCell ref="E16:F16"/>
    <mergeCell ref="A18:B18"/>
  </mergeCells>
  <pageMargins left="0.82677165354330717" right="0.23622047244094491" top="1.1417322834645669" bottom="0.55118110236220474" header="0.31496062992125984" footer="0.31496062992125984"/>
  <pageSetup paperSize="9" orientation="landscape" r:id="rId1"/>
  <rowBreaks count="1" manualBreakCount="1">
    <brk id="2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30"/>
  <sheetViews>
    <sheetView view="pageBreakPreview" zoomScale="98" zoomScaleNormal="100" zoomScaleSheetLayoutView="98" workbookViewId="0">
      <selection activeCell="A30" sqref="A30:B30"/>
    </sheetView>
  </sheetViews>
  <sheetFormatPr defaultRowHeight="15" x14ac:dyDescent="0.25"/>
  <cols>
    <col min="1" max="1" width="5.28515625" customWidth="1"/>
    <col min="2" max="2" width="25.5703125" customWidth="1"/>
    <col min="3" max="3" width="10.42578125" customWidth="1"/>
    <col min="4" max="4" width="13.28515625" customWidth="1"/>
    <col min="5" max="5" width="10.5703125" customWidth="1"/>
    <col min="6" max="6" width="14" customWidth="1"/>
    <col min="7" max="7" width="10.85546875" customWidth="1"/>
    <col min="8" max="8" width="14.42578125" customWidth="1"/>
    <col min="9" max="9" width="11.140625" customWidth="1"/>
    <col min="10" max="10" width="15.28515625" customWidth="1"/>
  </cols>
  <sheetData>
    <row r="1" spans="1:10" ht="27.75" customHeight="1" x14ac:dyDescent="0.25">
      <c r="A1" s="531" t="s">
        <v>179</v>
      </c>
      <c r="B1" s="531"/>
      <c r="C1" s="531"/>
      <c r="D1" s="531"/>
      <c r="E1" s="531"/>
      <c r="F1" s="531"/>
      <c r="G1" s="531"/>
      <c r="H1" s="531"/>
      <c r="I1" s="531"/>
      <c r="J1" s="531"/>
    </row>
    <row r="2" spans="1:10" ht="12.75" customHeight="1" thickBot="1" x14ac:dyDescent="0.3"/>
    <row r="3" spans="1:10" ht="38.25" customHeight="1" x14ac:dyDescent="0.25">
      <c r="A3" s="527" t="s">
        <v>0</v>
      </c>
      <c r="B3" s="533" t="s">
        <v>102</v>
      </c>
      <c r="C3" s="529" t="s">
        <v>169</v>
      </c>
      <c r="D3" s="529"/>
      <c r="E3" s="529" t="s">
        <v>170</v>
      </c>
      <c r="F3" s="529"/>
      <c r="G3" s="529" t="s">
        <v>171</v>
      </c>
      <c r="H3" s="529"/>
      <c r="I3" s="529" t="s">
        <v>172</v>
      </c>
      <c r="J3" s="505"/>
    </row>
    <row r="4" spans="1:10" x14ac:dyDescent="0.25">
      <c r="A4" s="528"/>
      <c r="B4" s="532"/>
      <c r="C4" s="532" t="s">
        <v>173</v>
      </c>
      <c r="D4" s="532" t="s">
        <v>174</v>
      </c>
      <c r="E4" s="532" t="s">
        <v>173</v>
      </c>
      <c r="F4" s="532" t="s">
        <v>174</v>
      </c>
      <c r="G4" s="532" t="s">
        <v>173</v>
      </c>
      <c r="H4" s="532" t="s">
        <v>174</v>
      </c>
      <c r="I4" s="114" t="s">
        <v>173</v>
      </c>
      <c r="J4" s="90" t="s">
        <v>174</v>
      </c>
    </row>
    <row r="5" spans="1:10" x14ac:dyDescent="0.25">
      <c r="A5" s="528"/>
      <c r="B5" s="532"/>
      <c r="C5" s="532"/>
      <c r="D5" s="532"/>
      <c r="E5" s="532"/>
      <c r="F5" s="532"/>
      <c r="G5" s="532"/>
      <c r="H5" s="532"/>
      <c r="I5" s="114" t="s">
        <v>175</v>
      </c>
      <c r="J5" s="90" t="s">
        <v>176</v>
      </c>
    </row>
    <row r="6" spans="1:10" ht="12" customHeight="1" thickBot="1" x14ac:dyDescent="0.3">
      <c r="A6" s="148">
        <v>1</v>
      </c>
      <c r="B6" s="149">
        <v>2</v>
      </c>
      <c r="C6" s="149">
        <v>3</v>
      </c>
      <c r="D6" s="149">
        <v>4</v>
      </c>
      <c r="E6" s="149">
        <v>5</v>
      </c>
      <c r="F6" s="149">
        <v>6</v>
      </c>
      <c r="G6" s="149">
        <v>7</v>
      </c>
      <c r="H6" s="149">
        <v>8</v>
      </c>
      <c r="I6" s="149">
        <v>9</v>
      </c>
      <c r="J6" s="150">
        <v>10</v>
      </c>
    </row>
    <row r="7" spans="1:10" ht="15" customHeight="1" x14ac:dyDescent="0.25">
      <c r="A7" s="144" t="s">
        <v>98</v>
      </c>
      <c r="B7" s="145" t="s">
        <v>177</v>
      </c>
      <c r="C7" s="210" t="s">
        <v>432</v>
      </c>
      <c r="D7" s="145"/>
      <c r="E7" s="145"/>
      <c r="F7" s="145"/>
      <c r="G7" s="145"/>
      <c r="H7" s="145"/>
      <c r="I7" s="146">
        <v>0</v>
      </c>
      <c r="J7" s="147">
        <f>D7+F7+H7</f>
        <v>0</v>
      </c>
    </row>
    <row r="8" spans="1:10" ht="15" customHeight="1" x14ac:dyDescent="0.25">
      <c r="A8" s="93" t="s">
        <v>7</v>
      </c>
      <c r="B8" s="29"/>
      <c r="C8" s="29"/>
      <c r="D8" s="29"/>
      <c r="E8" s="29"/>
      <c r="F8" s="29"/>
      <c r="G8" s="29"/>
      <c r="H8" s="29"/>
      <c r="I8" s="88">
        <f t="shared" ref="I8:I23" si="0">C8+E8+G8</f>
        <v>0</v>
      </c>
      <c r="J8" s="94">
        <f t="shared" ref="J8:J22" si="1">D8+F8+H8</f>
        <v>0</v>
      </c>
    </row>
    <row r="9" spans="1:10" ht="15" customHeight="1" x14ac:dyDescent="0.25">
      <c r="A9" s="93" t="s">
        <v>10</v>
      </c>
      <c r="B9" s="29"/>
      <c r="C9" s="29"/>
      <c r="D9" s="29"/>
      <c r="E9" s="29"/>
      <c r="F9" s="29"/>
      <c r="G9" s="29"/>
      <c r="H9" s="29"/>
      <c r="I9" s="88">
        <f t="shared" si="0"/>
        <v>0</v>
      </c>
      <c r="J9" s="94">
        <f t="shared" si="1"/>
        <v>0</v>
      </c>
    </row>
    <row r="10" spans="1:10" ht="15" customHeight="1" x14ac:dyDescent="0.25">
      <c r="A10" s="93"/>
      <c r="B10" s="29"/>
      <c r="C10" s="29"/>
      <c r="D10" s="29"/>
      <c r="E10" s="29"/>
      <c r="F10" s="29"/>
      <c r="G10" s="29"/>
      <c r="H10" s="29"/>
      <c r="I10" s="88">
        <f t="shared" si="0"/>
        <v>0</v>
      </c>
      <c r="J10" s="94">
        <f t="shared" si="1"/>
        <v>0</v>
      </c>
    </row>
    <row r="11" spans="1:10" ht="15" customHeight="1" x14ac:dyDescent="0.25">
      <c r="A11" s="93" t="s">
        <v>71</v>
      </c>
      <c r="B11" s="29" t="s">
        <v>178</v>
      </c>
      <c r="C11" s="29"/>
      <c r="D11" s="29"/>
      <c r="E11" s="29"/>
      <c r="F11" s="29"/>
      <c r="G11" s="29"/>
      <c r="H11" s="29"/>
      <c r="I11" s="88">
        <f t="shared" si="0"/>
        <v>0</v>
      </c>
      <c r="J11" s="94">
        <f t="shared" si="1"/>
        <v>0</v>
      </c>
    </row>
    <row r="12" spans="1:10" ht="15" customHeight="1" x14ac:dyDescent="0.25">
      <c r="A12" s="95" t="s">
        <v>113</v>
      </c>
      <c r="B12" s="29"/>
      <c r="C12" s="29"/>
      <c r="D12" s="29"/>
      <c r="E12" s="29"/>
      <c r="F12" s="29"/>
      <c r="G12" s="29"/>
      <c r="H12" s="29"/>
      <c r="I12" s="88">
        <f t="shared" si="0"/>
        <v>0</v>
      </c>
      <c r="J12" s="94">
        <f t="shared" si="1"/>
        <v>0</v>
      </c>
    </row>
    <row r="13" spans="1:10" ht="15" customHeight="1" x14ac:dyDescent="0.25">
      <c r="A13" s="95" t="s">
        <v>116</v>
      </c>
      <c r="B13" s="29"/>
      <c r="C13" s="29"/>
      <c r="D13" s="29"/>
      <c r="E13" s="29"/>
      <c r="F13" s="29"/>
      <c r="G13" s="29"/>
      <c r="H13" s="29"/>
      <c r="I13" s="88">
        <f t="shared" si="0"/>
        <v>0</v>
      </c>
      <c r="J13" s="94">
        <f t="shared" si="1"/>
        <v>0</v>
      </c>
    </row>
    <row r="14" spans="1:10" ht="15" customHeight="1" x14ac:dyDescent="0.25">
      <c r="A14" s="95"/>
      <c r="B14" s="29"/>
      <c r="C14" s="29"/>
      <c r="D14" s="29"/>
      <c r="E14" s="29"/>
      <c r="F14" s="29"/>
      <c r="G14" s="29"/>
      <c r="H14" s="29"/>
      <c r="I14" s="88">
        <f t="shared" si="0"/>
        <v>0</v>
      </c>
      <c r="J14" s="94">
        <f t="shared" si="1"/>
        <v>0</v>
      </c>
    </row>
    <row r="15" spans="1:10" ht="15" customHeight="1" x14ac:dyDescent="0.25">
      <c r="A15" s="95" t="s">
        <v>23</v>
      </c>
      <c r="B15" s="29" t="s">
        <v>247</v>
      </c>
      <c r="C15" s="29"/>
      <c r="D15" s="29"/>
      <c r="E15" s="29"/>
      <c r="F15" s="29"/>
      <c r="G15" s="29"/>
      <c r="H15" s="29"/>
      <c r="I15" s="88">
        <f t="shared" si="0"/>
        <v>0</v>
      </c>
      <c r="J15" s="94">
        <f t="shared" si="1"/>
        <v>0</v>
      </c>
    </row>
    <row r="16" spans="1:10" ht="15" customHeight="1" x14ac:dyDescent="0.25">
      <c r="A16" s="95" t="s">
        <v>180</v>
      </c>
      <c r="B16" s="29"/>
      <c r="C16" s="29"/>
      <c r="D16" s="29"/>
      <c r="E16" s="29"/>
      <c r="F16" s="29"/>
      <c r="G16" s="29"/>
      <c r="H16" s="29"/>
      <c r="I16" s="88">
        <f t="shared" si="0"/>
        <v>0</v>
      </c>
      <c r="J16" s="94">
        <f t="shared" si="1"/>
        <v>0</v>
      </c>
    </row>
    <row r="17" spans="1:12" ht="15" customHeight="1" x14ac:dyDescent="0.25">
      <c r="A17" s="95" t="s">
        <v>181</v>
      </c>
      <c r="B17" s="29"/>
      <c r="C17" s="29"/>
      <c r="D17" s="29"/>
      <c r="E17" s="29"/>
      <c r="F17" s="29"/>
      <c r="G17" s="29"/>
      <c r="H17" s="29"/>
      <c r="I17" s="88">
        <f t="shared" si="0"/>
        <v>0</v>
      </c>
      <c r="J17" s="94">
        <f t="shared" si="1"/>
        <v>0</v>
      </c>
    </row>
    <row r="18" spans="1:12" ht="15" customHeight="1" x14ac:dyDescent="0.25">
      <c r="A18" s="93"/>
      <c r="B18" s="29"/>
      <c r="C18" s="29"/>
      <c r="D18" s="29"/>
      <c r="E18" s="29"/>
      <c r="F18" s="29"/>
      <c r="G18" s="29"/>
      <c r="H18" s="29"/>
      <c r="I18" s="88">
        <f t="shared" si="0"/>
        <v>0</v>
      </c>
      <c r="J18" s="94">
        <f t="shared" si="1"/>
        <v>0</v>
      </c>
    </row>
    <row r="19" spans="1:12" ht="15" customHeight="1" x14ac:dyDescent="0.25">
      <c r="A19" s="93" t="s">
        <v>119</v>
      </c>
      <c r="B19" s="29" t="s">
        <v>157</v>
      </c>
      <c r="C19" s="29"/>
      <c r="D19" s="29"/>
      <c r="E19" s="29"/>
      <c r="F19" s="29"/>
      <c r="G19" s="29"/>
      <c r="H19" s="29"/>
      <c r="I19" s="88">
        <f t="shared" si="0"/>
        <v>0</v>
      </c>
      <c r="J19" s="94">
        <f t="shared" si="1"/>
        <v>0</v>
      </c>
    </row>
    <row r="20" spans="1:12" ht="15" customHeight="1" x14ac:dyDescent="0.25">
      <c r="A20" s="93" t="s">
        <v>182</v>
      </c>
      <c r="B20" s="29"/>
      <c r="C20" s="29"/>
      <c r="D20" s="29"/>
      <c r="E20" s="29"/>
      <c r="F20" s="29"/>
      <c r="G20" s="29"/>
      <c r="H20" s="29"/>
      <c r="I20" s="88">
        <f t="shared" si="0"/>
        <v>0</v>
      </c>
      <c r="J20" s="94">
        <f t="shared" si="1"/>
        <v>0</v>
      </c>
    </row>
    <row r="21" spans="1:12" ht="15" customHeight="1" x14ac:dyDescent="0.25">
      <c r="A21" s="95" t="s">
        <v>183</v>
      </c>
      <c r="B21" s="29"/>
      <c r="C21" s="29"/>
      <c r="D21" s="29"/>
      <c r="E21" s="29"/>
      <c r="F21" s="29"/>
      <c r="G21" s="29"/>
      <c r="H21" s="29"/>
      <c r="I21" s="88">
        <f t="shared" si="0"/>
        <v>0</v>
      </c>
      <c r="J21" s="94">
        <f t="shared" si="1"/>
        <v>0</v>
      </c>
    </row>
    <row r="22" spans="1:12" ht="15.75" thickBot="1" x14ac:dyDescent="0.3">
      <c r="A22" s="136"/>
      <c r="B22" s="137"/>
      <c r="C22" s="137"/>
      <c r="D22" s="137"/>
      <c r="E22" s="137"/>
      <c r="F22" s="137"/>
      <c r="G22" s="137"/>
      <c r="H22" s="137"/>
      <c r="I22" s="138">
        <f t="shared" si="0"/>
        <v>0</v>
      </c>
      <c r="J22" s="139">
        <f t="shared" si="1"/>
        <v>0</v>
      </c>
    </row>
    <row r="23" spans="1:12" ht="21.75" customHeight="1" thickBot="1" x14ac:dyDescent="0.3">
      <c r="A23" s="140"/>
      <c r="B23" s="141" t="s">
        <v>184</v>
      </c>
      <c r="C23" s="142">
        <v>0</v>
      </c>
      <c r="D23" s="142">
        <f>D19+D15+D11+D7</f>
        <v>0</v>
      </c>
      <c r="E23" s="142">
        <f t="shared" ref="E23:J23" si="2">E19+E15+E11+E7</f>
        <v>0</v>
      </c>
      <c r="F23" s="142">
        <f t="shared" si="2"/>
        <v>0</v>
      </c>
      <c r="G23" s="142">
        <f t="shared" si="2"/>
        <v>0</v>
      </c>
      <c r="H23" s="142">
        <f t="shared" si="2"/>
        <v>0</v>
      </c>
      <c r="I23" s="142">
        <f t="shared" si="0"/>
        <v>0</v>
      </c>
      <c r="J23" s="143">
        <f t="shared" si="2"/>
        <v>0</v>
      </c>
    </row>
    <row r="24" spans="1:12" x14ac:dyDescent="0.25">
      <c r="A24" s="86"/>
      <c r="B24" s="86"/>
      <c r="C24" s="86"/>
      <c r="D24" s="86"/>
      <c r="E24" s="86"/>
      <c r="F24" s="86"/>
      <c r="G24" s="86"/>
      <c r="H24" s="86"/>
      <c r="I24" s="86"/>
      <c r="J24" s="86"/>
    </row>
    <row r="25" spans="1:12" x14ac:dyDescent="0.25">
      <c r="A25" s="86"/>
      <c r="B25" s="86"/>
      <c r="C25" s="86"/>
      <c r="D25" s="86"/>
      <c r="E25" s="86"/>
      <c r="F25" s="86"/>
      <c r="G25" s="86"/>
      <c r="H25" s="86"/>
      <c r="I25" s="86"/>
      <c r="J25" s="86"/>
    </row>
    <row r="26" spans="1:12" x14ac:dyDescent="0.25">
      <c r="A26" s="86"/>
      <c r="B26" s="86"/>
      <c r="C26" s="86"/>
      <c r="D26" s="86"/>
      <c r="E26" s="86"/>
      <c r="F26" s="86"/>
      <c r="G26" s="86"/>
      <c r="H26" s="86"/>
      <c r="I26" s="86"/>
      <c r="J26" s="86"/>
    </row>
    <row r="27" spans="1:12" ht="15" customHeight="1" x14ac:dyDescent="0.25">
      <c r="A27" s="50"/>
      <c r="B27" s="51" t="s">
        <v>128</v>
      </c>
      <c r="C27" s="51"/>
      <c r="D27" s="466" t="s">
        <v>468</v>
      </c>
      <c r="E27" s="467"/>
      <c r="F27" s="467"/>
      <c r="G27" s="65"/>
      <c r="H27" s="65"/>
      <c r="I27" s="60" t="s">
        <v>129</v>
      </c>
    </row>
    <row r="28" spans="1:12" ht="15" customHeight="1" x14ac:dyDescent="0.25">
      <c r="A28" s="50"/>
      <c r="B28" s="53" t="s">
        <v>130</v>
      </c>
      <c r="C28" s="51"/>
      <c r="D28" s="469" t="s">
        <v>89</v>
      </c>
      <c r="E28" s="469"/>
      <c r="F28" s="469"/>
      <c r="G28" s="66"/>
      <c r="H28" s="66"/>
      <c r="I28" s="89" t="s">
        <v>92</v>
      </c>
      <c r="K28" s="89"/>
      <c r="L28" s="89"/>
    </row>
    <row r="29" spans="1:12" x14ac:dyDescent="0.25">
      <c r="A29" s="50"/>
      <c r="B29" s="51"/>
      <c r="C29" s="51"/>
      <c r="D29" s="52"/>
      <c r="E29" s="52"/>
      <c r="F29" s="52"/>
      <c r="G29" s="52"/>
      <c r="H29" s="52"/>
      <c r="I29" s="49"/>
    </row>
    <row r="30" spans="1:12" ht="30" customHeight="1" x14ac:dyDescent="0.25">
      <c r="A30" s="470" t="s">
        <v>467</v>
      </c>
      <c r="B30" s="470"/>
      <c r="C30" s="51"/>
      <c r="D30" s="52"/>
      <c r="E30" s="52"/>
      <c r="F30" s="52"/>
      <c r="G30" s="52"/>
      <c r="H30" s="52"/>
      <c r="I30" s="49"/>
    </row>
  </sheetData>
  <mergeCells count="16">
    <mergeCell ref="A30:B30"/>
    <mergeCell ref="D27:F27"/>
    <mergeCell ref="D28:F28"/>
    <mergeCell ref="A1:J1"/>
    <mergeCell ref="G4:G5"/>
    <mergeCell ref="H4:H5"/>
    <mergeCell ref="C3:D3"/>
    <mergeCell ref="E3:F3"/>
    <mergeCell ref="G3:H3"/>
    <mergeCell ref="I3:J3"/>
    <mergeCell ref="A3:A5"/>
    <mergeCell ref="B3:B5"/>
    <mergeCell ref="C4:C5"/>
    <mergeCell ref="D4:D5"/>
    <mergeCell ref="E4:E5"/>
    <mergeCell ref="F4:F5"/>
  </mergeCells>
  <pageMargins left="0.70866141732283472" right="0.70866141732283472" top="0.74803149606299213" bottom="0.55118110236220474" header="0.31496062992125984" footer="0.31496062992125984"/>
  <pageSetup paperSize="9" scale="9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18"/>
  <sheetViews>
    <sheetView zoomScaleNormal="100" workbookViewId="0">
      <selection sqref="A1:H18"/>
    </sheetView>
  </sheetViews>
  <sheetFormatPr defaultRowHeight="15" x14ac:dyDescent="0.25"/>
  <cols>
    <col min="1" max="1" width="3.85546875" customWidth="1"/>
    <col min="2" max="2" width="27" customWidth="1"/>
    <col min="3" max="3" width="17.140625" customWidth="1"/>
    <col min="4" max="4" width="14.140625" customWidth="1"/>
    <col min="5" max="7" width="14.7109375" customWidth="1"/>
    <col min="8" max="8" width="18.140625" customWidth="1"/>
    <col min="9" max="9" width="9.28515625" bestFit="1" customWidth="1"/>
    <col min="10" max="10" width="10.42578125" bestFit="1" customWidth="1"/>
    <col min="11" max="11" width="9.28515625" bestFit="1" customWidth="1"/>
    <col min="12" max="12" width="10.42578125" bestFit="1" customWidth="1"/>
  </cols>
  <sheetData>
    <row r="1" spans="1:14" ht="33.75" customHeight="1" x14ac:dyDescent="0.25">
      <c r="A1" s="534" t="s">
        <v>296</v>
      </c>
      <c r="B1" s="534"/>
      <c r="C1" s="534"/>
      <c r="D1" s="534"/>
      <c r="E1" s="534"/>
      <c r="F1" s="534"/>
      <c r="G1" s="534"/>
      <c r="H1" s="534"/>
    </row>
    <row r="2" spans="1:14" ht="15.75" thickBot="1" x14ac:dyDescent="0.3"/>
    <row r="3" spans="1:14" ht="31.5" customHeight="1" x14ac:dyDescent="0.25">
      <c r="A3" s="522" t="s">
        <v>82</v>
      </c>
      <c r="B3" s="509" t="s">
        <v>133</v>
      </c>
      <c r="C3" s="509" t="s">
        <v>134</v>
      </c>
      <c r="D3" s="509" t="s">
        <v>135</v>
      </c>
      <c r="E3" s="509" t="s">
        <v>136</v>
      </c>
      <c r="F3" s="509"/>
      <c r="G3" s="509"/>
      <c r="H3" s="520" t="s">
        <v>138</v>
      </c>
    </row>
    <row r="4" spans="1:14" ht="78" customHeight="1" x14ac:dyDescent="0.25">
      <c r="A4" s="523"/>
      <c r="B4" s="510"/>
      <c r="C4" s="510"/>
      <c r="D4" s="510"/>
      <c r="E4" s="61" t="s">
        <v>87</v>
      </c>
      <c r="F4" s="62" t="s">
        <v>137</v>
      </c>
      <c r="G4" s="62" t="s">
        <v>281</v>
      </c>
      <c r="H4" s="521"/>
    </row>
    <row r="5" spans="1:14" x14ac:dyDescent="0.25">
      <c r="A5" s="67">
        <v>1</v>
      </c>
      <c r="B5" s="64">
        <v>2</v>
      </c>
      <c r="C5" s="63">
        <v>3</v>
      </c>
      <c r="D5" s="64">
        <v>4</v>
      </c>
      <c r="E5" s="63">
        <v>5</v>
      </c>
      <c r="F5" s="64">
        <v>6</v>
      </c>
      <c r="G5" s="63">
        <v>7</v>
      </c>
      <c r="H5" s="68">
        <v>8</v>
      </c>
    </row>
    <row r="6" spans="1:14" ht="27.75" customHeight="1" x14ac:dyDescent="0.25">
      <c r="A6" s="69">
        <v>1</v>
      </c>
      <c r="B6" s="206" t="s">
        <v>433</v>
      </c>
      <c r="C6" s="337">
        <v>125421.23</v>
      </c>
      <c r="D6" s="337">
        <v>0</v>
      </c>
      <c r="E6" s="337"/>
      <c r="F6" s="339">
        <v>136</v>
      </c>
      <c r="G6" s="337">
        <f>+E6+F6</f>
        <v>136</v>
      </c>
      <c r="H6" s="340">
        <f>+C6+D6-G6</f>
        <v>125285.23</v>
      </c>
      <c r="J6" s="188" t="s">
        <v>473</v>
      </c>
      <c r="K6" s="188"/>
      <c r="N6" s="188"/>
    </row>
    <row r="7" spans="1:14" ht="18.75" customHeight="1" x14ac:dyDescent="0.25">
      <c r="A7" s="69">
        <v>2</v>
      </c>
      <c r="B7" s="206" t="s">
        <v>434</v>
      </c>
      <c r="C7" s="337">
        <v>78050.600000000006</v>
      </c>
      <c r="D7" s="337">
        <v>5078.54</v>
      </c>
      <c r="E7" s="341"/>
      <c r="F7" s="342">
        <v>7954.37</v>
      </c>
      <c r="G7" s="337">
        <f>+E7+F7</f>
        <v>7954.37</v>
      </c>
      <c r="H7" s="340">
        <f>+C7+D7-G7</f>
        <v>75174.77</v>
      </c>
      <c r="J7" s="188" t="s">
        <v>474</v>
      </c>
    </row>
    <row r="8" spans="1:14" ht="21" customHeight="1" x14ac:dyDescent="0.25">
      <c r="A8" s="69">
        <v>3</v>
      </c>
      <c r="B8" s="206" t="s">
        <v>435</v>
      </c>
      <c r="C8" s="337">
        <v>81.2</v>
      </c>
      <c r="D8" s="337">
        <v>16</v>
      </c>
      <c r="E8" s="337"/>
      <c r="F8" s="339">
        <v>11.6</v>
      </c>
      <c r="G8" s="337">
        <f>+E8+F8</f>
        <v>11.6</v>
      </c>
      <c r="H8" s="340">
        <f>+C8+D8-G8</f>
        <v>85.600000000000009</v>
      </c>
      <c r="J8" s="188" t="s">
        <v>475</v>
      </c>
    </row>
    <row r="9" spans="1:14" x14ac:dyDescent="0.25">
      <c r="A9" s="69"/>
      <c r="B9" s="206"/>
      <c r="C9" s="337">
        <v>0</v>
      </c>
      <c r="D9" s="337"/>
      <c r="E9" s="337"/>
      <c r="F9" s="337"/>
      <c r="G9" s="337">
        <f t="shared" ref="G9" si="0">+E9+F9</f>
        <v>0</v>
      </c>
      <c r="H9" s="340">
        <f t="shared" ref="H9" si="1">+C9+D9-G9</f>
        <v>0</v>
      </c>
    </row>
    <row r="10" spans="1:14" x14ac:dyDescent="0.25">
      <c r="A10" s="69"/>
      <c r="B10" s="206"/>
      <c r="C10" s="337"/>
      <c r="D10" s="337"/>
      <c r="E10" s="337"/>
      <c r="F10" s="337"/>
      <c r="G10" s="337"/>
      <c r="H10" s="340"/>
    </row>
    <row r="11" spans="1:14" ht="15.75" thickBot="1" x14ac:dyDescent="0.3">
      <c r="A11" s="70" t="s">
        <v>85</v>
      </c>
      <c r="B11" s="71" t="s">
        <v>86</v>
      </c>
      <c r="C11" s="343">
        <f>SUM(C6:C10)</f>
        <v>203553.03000000003</v>
      </c>
      <c r="D11" s="343">
        <f>SUM(D6:D10)</f>
        <v>5094.54</v>
      </c>
      <c r="E11" s="343">
        <f t="shared" ref="E11" si="2">SUM(E6:E10)</f>
        <v>0</v>
      </c>
      <c r="F11" s="343">
        <f>SUM(F6:F10)</f>
        <v>8101.97</v>
      </c>
      <c r="G11" s="343">
        <f>SUM(G6:G10)</f>
        <v>8101.97</v>
      </c>
      <c r="H11" s="343">
        <f>SUM(H6:H10)</f>
        <v>200545.6</v>
      </c>
      <c r="J11" s="188"/>
    </row>
    <row r="12" spans="1:14" ht="17.25" customHeight="1" x14ac:dyDescent="0.25">
      <c r="C12" s="188"/>
    </row>
    <row r="13" spans="1:14" ht="17.25" customHeight="1" x14ac:dyDescent="0.25">
      <c r="B13" s="11"/>
      <c r="C13" s="188"/>
    </row>
    <row r="14" spans="1:14" ht="17.25" customHeight="1" x14ac:dyDescent="0.25">
      <c r="B14" s="25"/>
    </row>
    <row r="15" spans="1:14" ht="25.5" customHeight="1" x14ac:dyDescent="0.25">
      <c r="A15" s="50"/>
      <c r="B15" s="51" t="s">
        <v>128</v>
      </c>
      <c r="D15" s="466" t="s">
        <v>468</v>
      </c>
      <c r="E15" s="467"/>
      <c r="F15" s="65"/>
      <c r="G15" s="508" t="s">
        <v>139</v>
      </c>
      <c r="H15" s="508"/>
    </row>
    <row r="16" spans="1:14" ht="15" customHeight="1" x14ac:dyDescent="0.25">
      <c r="A16" s="50"/>
      <c r="B16" s="53" t="s">
        <v>130</v>
      </c>
      <c r="D16" s="508" t="s">
        <v>89</v>
      </c>
      <c r="E16" s="508"/>
      <c r="F16" s="66"/>
      <c r="G16" s="469" t="s">
        <v>92</v>
      </c>
      <c r="H16" s="469"/>
    </row>
    <row r="17" spans="1:2" x14ac:dyDescent="0.25">
      <c r="A17" s="50"/>
      <c r="B17" s="51"/>
    </row>
    <row r="18" spans="1:2" ht="27.75" customHeight="1" x14ac:dyDescent="0.25">
      <c r="A18" s="470" t="s">
        <v>467</v>
      </c>
      <c r="B18" s="470"/>
    </row>
  </sheetData>
  <mergeCells count="12">
    <mergeCell ref="A1:H1"/>
    <mergeCell ref="D3:D4"/>
    <mergeCell ref="E3:G3"/>
    <mergeCell ref="A18:B18"/>
    <mergeCell ref="D15:E15"/>
    <mergeCell ref="D16:E16"/>
    <mergeCell ref="G15:H15"/>
    <mergeCell ref="G16:H16"/>
    <mergeCell ref="A3:A4"/>
    <mergeCell ref="B3:B4"/>
    <mergeCell ref="C3:C4"/>
    <mergeCell ref="H3:H4"/>
  </mergeCells>
  <pageMargins left="1.1023622047244095" right="0.70866141732283472" top="1.3385826771653544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20"/>
  <sheetViews>
    <sheetView view="pageBreakPreview" zoomScale="95" zoomScaleNormal="100" zoomScaleSheetLayoutView="95" workbookViewId="0">
      <selection activeCell="C17" sqref="C17:E17"/>
    </sheetView>
  </sheetViews>
  <sheetFormatPr defaultRowHeight="15" x14ac:dyDescent="0.25"/>
  <cols>
    <col min="1" max="1" width="4" customWidth="1"/>
    <col min="2" max="2" width="24.7109375" customWidth="1"/>
    <col min="3" max="3" width="17.85546875" customWidth="1"/>
    <col min="4" max="4" width="19.5703125" customWidth="1"/>
    <col min="5" max="5" width="15.42578125" customWidth="1"/>
    <col min="6" max="6" width="16.42578125" customWidth="1"/>
    <col min="7" max="7" width="16" customWidth="1"/>
    <col min="8" max="8" width="18.7109375" customWidth="1"/>
  </cols>
  <sheetData>
    <row r="2" spans="1:8" ht="28.5" customHeight="1" x14ac:dyDescent="0.25">
      <c r="A2" s="151" t="s">
        <v>185</v>
      </c>
      <c r="B2" s="13"/>
      <c r="C2" s="13"/>
      <c r="D2" s="13"/>
      <c r="E2" s="13"/>
      <c r="F2" s="13"/>
      <c r="G2" s="13"/>
      <c r="H2" s="13"/>
    </row>
    <row r="3" spans="1:8" ht="15.75" thickBot="1" x14ac:dyDescent="0.3">
      <c r="A3" s="14"/>
      <c r="B3" s="15"/>
      <c r="C3" s="15"/>
      <c r="D3" s="13"/>
      <c r="E3" s="13"/>
      <c r="F3" s="13"/>
      <c r="G3" s="13"/>
      <c r="H3" s="13"/>
    </row>
    <row r="4" spans="1:8" ht="24" customHeight="1" x14ac:dyDescent="0.25">
      <c r="A4" s="537" t="s">
        <v>0</v>
      </c>
      <c r="B4" s="539" t="s">
        <v>288</v>
      </c>
      <c r="C4" s="539" t="s">
        <v>186</v>
      </c>
      <c r="D4" s="539" t="s">
        <v>187</v>
      </c>
      <c r="E4" s="541" t="s">
        <v>167</v>
      </c>
      <c r="F4" s="542"/>
      <c r="G4" s="543"/>
      <c r="H4" s="535" t="s">
        <v>191</v>
      </c>
    </row>
    <row r="5" spans="1:8" ht="49.5" customHeight="1" x14ac:dyDescent="0.25">
      <c r="A5" s="538"/>
      <c r="B5" s="540"/>
      <c r="C5" s="540"/>
      <c r="D5" s="540"/>
      <c r="E5" s="23" t="s">
        <v>188</v>
      </c>
      <c r="F5" s="23" t="s">
        <v>189</v>
      </c>
      <c r="G5" s="23" t="s">
        <v>190</v>
      </c>
      <c r="H5" s="536"/>
    </row>
    <row r="6" spans="1:8" ht="15" customHeight="1" x14ac:dyDescent="0.25">
      <c r="A6" s="97">
        <v>1</v>
      </c>
      <c r="B6" s="64">
        <v>2</v>
      </c>
      <c r="C6" s="64">
        <v>3</v>
      </c>
      <c r="D6" s="64">
        <v>4</v>
      </c>
      <c r="E6" s="64">
        <v>5</v>
      </c>
      <c r="F6" s="64">
        <v>6</v>
      </c>
      <c r="G6" s="64">
        <v>7</v>
      </c>
      <c r="H6" s="68">
        <v>8</v>
      </c>
    </row>
    <row r="7" spans="1:8" ht="17.45" customHeight="1" x14ac:dyDescent="0.25">
      <c r="A7" s="96" t="s">
        <v>6</v>
      </c>
      <c r="B7" s="16" t="s">
        <v>265</v>
      </c>
      <c r="C7" s="16"/>
      <c r="D7" s="19"/>
      <c r="E7" s="19"/>
      <c r="F7" s="19"/>
      <c r="G7" s="19"/>
      <c r="H7" s="20">
        <f t="shared" ref="H7:H14" si="0">SUM(D7:G7)</f>
        <v>0</v>
      </c>
    </row>
    <row r="8" spans="1:8" ht="17.45" customHeight="1" x14ac:dyDescent="0.25">
      <c r="A8" s="96" t="s">
        <v>71</v>
      </c>
      <c r="B8" s="16"/>
      <c r="C8" s="5"/>
      <c r="D8" s="5"/>
      <c r="E8" s="5"/>
      <c r="F8" s="5"/>
      <c r="G8" s="5"/>
      <c r="H8" s="20">
        <f>SUM(D8:G8)</f>
        <v>0</v>
      </c>
    </row>
    <row r="9" spans="1:8" ht="17.45" customHeight="1" x14ac:dyDescent="0.25">
      <c r="A9" s="96" t="s">
        <v>79</v>
      </c>
      <c r="B9" s="24"/>
      <c r="C9" s="7"/>
      <c r="D9" s="21"/>
      <c r="E9" s="21"/>
      <c r="F9" s="21"/>
      <c r="G9" s="21"/>
      <c r="H9" s="20">
        <f t="shared" si="0"/>
        <v>0</v>
      </c>
    </row>
    <row r="10" spans="1:8" ht="17.45" customHeight="1" x14ac:dyDescent="0.25">
      <c r="A10" s="96" t="s">
        <v>16</v>
      </c>
      <c r="B10" s="24"/>
      <c r="C10" s="7"/>
      <c r="D10" s="21"/>
      <c r="E10" s="21"/>
      <c r="F10" s="21"/>
      <c r="G10" s="21"/>
      <c r="H10" s="20">
        <f t="shared" si="0"/>
        <v>0</v>
      </c>
    </row>
    <row r="11" spans="1:8" ht="17.45" customHeight="1" x14ac:dyDescent="0.25">
      <c r="A11" s="96" t="s">
        <v>17</v>
      </c>
      <c r="B11" s="16"/>
      <c r="C11" s="5"/>
      <c r="D11" s="5"/>
      <c r="E11" s="5"/>
      <c r="F11" s="5"/>
      <c r="G11" s="5"/>
      <c r="H11" s="20">
        <f t="shared" si="0"/>
        <v>0</v>
      </c>
    </row>
    <row r="12" spans="1:8" ht="17.45" customHeight="1" x14ac:dyDescent="0.25">
      <c r="A12" s="6"/>
      <c r="B12" s="24"/>
      <c r="C12" s="7"/>
      <c r="D12" s="21"/>
      <c r="E12" s="21"/>
      <c r="F12" s="21"/>
      <c r="G12" s="21"/>
      <c r="H12" s="20">
        <f t="shared" si="0"/>
        <v>0</v>
      </c>
    </row>
    <row r="13" spans="1:8" ht="17.45" customHeight="1" x14ac:dyDescent="0.25">
      <c r="A13" s="6"/>
      <c r="B13" s="18"/>
      <c r="C13" s="7"/>
      <c r="D13" s="21"/>
      <c r="E13" s="21"/>
      <c r="F13" s="21"/>
      <c r="G13" s="21"/>
      <c r="H13" s="20">
        <f t="shared" si="0"/>
        <v>0</v>
      </c>
    </row>
    <row r="14" spans="1:8" ht="17.45" customHeight="1" thickBot="1" x14ac:dyDescent="0.3">
      <c r="A14" s="8"/>
      <c r="B14" s="17" t="s">
        <v>184</v>
      </c>
      <c r="C14" s="9">
        <f>C7+C8-C11</f>
        <v>0</v>
      </c>
      <c r="D14" s="9">
        <f>D7+D8-D11</f>
        <v>0</v>
      </c>
      <c r="E14" s="9">
        <f>E7+E8-E11</f>
        <v>0</v>
      </c>
      <c r="F14" s="9">
        <f>F7+F8-F11</f>
        <v>0</v>
      </c>
      <c r="G14" s="9">
        <f>G7+G8-G11</f>
        <v>0</v>
      </c>
      <c r="H14" s="22">
        <f t="shared" si="0"/>
        <v>0</v>
      </c>
    </row>
    <row r="17" spans="1:8" ht="15" customHeight="1" x14ac:dyDescent="0.25">
      <c r="A17" s="50"/>
      <c r="B17" s="51" t="s">
        <v>128</v>
      </c>
      <c r="C17" s="466" t="s">
        <v>468</v>
      </c>
      <c r="D17" s="467"/>
      <c r="E17" s="467"/>
      <c r="F17" s="65"/>
      <c r="G17" s="508" t="s">
        <v>139</v>
      </c>
      <c r="H17" s="508"/>
    </row>
    <row r="18" spans="1:8" x14ac:dyDescent="0.25">
      <c r="A18" s="50"/>
      <c r="B18" s="80" t="s">
        <v>162</v>
      </c>
      <c r="C18" s="469" t="s">
        <v>164</v>
      </c>
      <c r="D18" s="469"/>
      <c r="E18" s="469"/>
      <c r="F18" s="66"/>
      <c r="G18" s="469" t="s">
        <v>92</v>
      </c>
      <c r="H18" s="469"/>
    </row>
    <row r="19" spans="1:8" x14ac:dyDescent="0.25">
      <c r="A19" s="50"/>
      <c r="B19" s="51"/>
    </row>
    <row r="20" spans="1:8" ht="28.5" customHeight="1" x14ac:dyDescent="0.25">
      <c r="A20" s="470" t="s">
        <v>467</v>
      </c>
      <c r="B20" s="470"/>
    </row>
  </sheetData>
  <mergeCells count="11">
    <mergeCell ref="H4:H5"/>
    <mergeCell ref="A4:A5"/>
    <mergeCell ref="B4:B5"/>
    <mergeCell ref="C4:C5"/>
    <mergeCell ref="D4:D5"/>
    <mergeCell ref="E4:G4"/>
    <mergeCell ref="G17:H17"/>
    <mergeCell ref="G18:H18"/>
    <mergeCell ref="C17:E17"/>
    <mergeCell ref="C18:E18"/>
    <mergeCell ref="A20:B20"/>
  </mergeCells>
  <pageMargins left="0.62992125984251968" right="0.23622047244094491" top="1.3385826771653544" bottom="0.7480314960629921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J22"/>
  <sheetViews>
    <sheetView view="pageBreakPreview" zoomScale="91" zoomScaleNormal="100" zoomScaleSheetLayoutView="91" workbookViewId="0">
      <selection activeCell="D19" sqref="D19:F19"/>
    </sheetView>
  </sheetViews>
  <sheetFormatPr defaultRowHeight="15" x14ac:dyDescent="0.25"/>
  <cols>
    <col min="1" max="1" width="4.42578125" customWidth="1"/>
    <col min="2" max="2" width="27.5703125" customWidth="1"/>
    <col min="3" max="3" width="13.7109375" customWidth="1"/>
    <col min="4" max="4" width="12.5703125" customWidth="1"/>
    <col min="5" max="5" width="12.85546875" customWidth="1"/>
    <col min="6" max="7" width="13" customWidth="1"/>
    <col min="8" max="8" width="13.140625" customWidth="1"/>
    <col min="9" max="9" width="13.28515625" customWidth="1"/>
    <col min="10" max="10" width="14.140625" customWidth="1"/>
  </cols>
  <sheetData>
    <row r="2" spans="1:10" ht="15.75" x14ac:dyDescent="0.25">
      <c r="A2" s="544" t="s">
        <v>192</v>
      </c>
      <c r="B2" s="544"/>
      <c r="C2" s="544"/>
      <c r="D2" s="544"/>
      <c r="E2" s="544"/>
      <c r="F2" s="544"/>
      <c r="G2" s="544"/>
      <c r="H2" s="544"/>
      <c r="I2" s="544"/>
      <c r="J2" s="544"/>
    </row>
    <row r="3" spans="1:10" ht="15.75" thickBot="1" x14ac:dyDescent="0.3"/>
    <row r="4" spans="1:10" ht="15" customHeight="1" x14ac:dyDescent="0.25">
      <c r="A4" s="555" t="s">
        <v>0</v>
      </c>
      <c r="B4" s="503" t="s">
        <v>193</v>
      </c>
      <c r="C4" s="545" t="s">
        <v>1</v>
      </c>
      <c r="D4" s="546"/>
      <c r="E4" s="546"/>
      <c r="F4" s="546"/>
      <c r="G4" s="546"/>
      <c r="H4" s="547"/>
      <c r="I4" s="553" t="s">
        <v>2</v>
      </c>
      <c r="J4" s="554"/>
    </row>
    <row r="5" spans="1:10" x14ac:dyDescent="0.25">
      <c r="A5" s="556"/>
      <c r="B5" s="558"/>
      <c r="C5" s="548" t="s">
        <v>194</v>
      </c>
      <c r="D5" s="549"/>
      <c r="E5" s="548" t="s">
        <v>195</v>
      </c>
      <c r="F5" s="549"/>
      <c r="G5" s="548" t="s">
        <v>196</v>
      </c>
      <c r="H5" s="549"/>
      <c r="I5" s="550"/>
      <c r="J5" s="552"/>
    </row>
    <row r="6" spans="1:10" ht="17.25" customHeight="1" x14ac:dyDescent="0.25">
      <c r="A6" s="556"/>
      <c r="B6" s="558"/>
      <c r="C6" s="550" t="s">
        <v>197</v>
      </c>
      <c r="D6" s="551"/>
      <c r="E6" s="551"/>
      <c r="F6" s="551"/>
      <c r="G6" s="551"/>
      <c r="H6" s="551"/>
      <c r="I6" s="551"/>
      <c r="J6" s="552"/>
    </row>
    <row r="7" spans="1:10" ht="54.75" customHeight="1" x14ac:dyDescent="0.25">
      <c r="A7" s="557"/>
      <c r="B7" s="504"/>
      <c r="C7" s="108" t="s">
        <v>248</v>
      </c>
      <c r="D7" s="108" t="s">
        <v>249</v>
      </c>
      <c r="E7" s="108" t="s">
        <v>248</v>
      </c>
      <c r="F7" s="108" t="s">
        <v>249</v>
      </c>
      <c r="G7" s="108" t="s">
        <v>250</v>
      </c>
      <c r="H7" s="108" t="s">
        <v>249</v>
      </c>
      <c r="I7" s="108" t="s">
        <v>251</v>
      </c>
      <c r="J7" s="125" t="s">
        <v>252</v>
      </c>
    </row>
    <row r="8" spans="1:10" x14ac:dyDescent="0.25">
      <c r="A8" s="101">
        <v>1</v>
      </c>
      <c r="B8" s="100">
        <v>2</v>
      </c>
      <c r="C8" s="100">
        <v>3</v>
      </c>
      <c r="D8" s="100">
        <v>4</v>
      </c>
      <c r="E8" s="100">
        <v>5</v>
      </c>
      <c r="F8" s="100">
        <v>6</v>
      </c>
      <c r="G8" s="100">
        <v>7</v>
      </c>
      <c r="H8" s="100">
        <v>8</v>
      </c>
      <c r="I8" s="100">
        <v>9</v>
      </c>
      <c r="J8" s="102">
        <v>10</v>
      </c>
    </row>
    <row r="9" spans="1:10" x14ac:dyDescent="0.25">
      <c r="A9" s="101"/>
      <c r="B9" s="16" t="s">
        <v>95</v>
      </c>
      <c r="C9" s="100"/>
      <c r="D9" s="100"/>
      <c r="E9" s="100"/>
      <c r="F9" s="100"/>
      <c r="G9" s="100"/>
      <c r="H9" s="100"/>
      <c r="I9" s="100"/>
      <c r="J9" s="102"/>
    </row>
    <row r="10" spans="1:10" x14ac:dyDescent="0.25">
      <c r="A10" s="101"/>
      <c r="B10" s="100"/>
      <c r="C10" s="100"/>
      <c r="D10" s="100"/>
      <c r="E10" s="100"/>
      <c r="F10" s="100"/>
      <c r="G10" s="100"/>
      <c r="H10" s="100"/>
      <c r="I10" s="100"/>
      <c r="J10" s="102"/>
    </row>
    <row r="11" spans="1:10" x14ac:dyDescent="0.25">
      <c r="A11" s="101"/>
      <c r="B11" s="100"/>
      <c r="C11" s="100"/>
      <c r="D11" s="100"/>
      <c r="E11" s="100"/>
      <c r="F11" s="100"/>
      <c r="G11" s="100"/>
      <c r="H11" s="100"/>
      <c r="I11" s="100"/>
      <c r="J11" s="102"/>
    </row>
    <row r="12" spans="1:10" x14ac:dyDescent="0.25">
      <c r="A12" s="103"/>
      <c r="B12" s="2"/>
      <c r="C12" s="2"/>
      <c r="D12" s="2"/>
      <c r="E12" s="2"/>
      <c r="F12" s="2"/>
      <c r="G12" s="2"/>
      <c r="H12" s="2"/>
      <c r="I12" s="2"/>
      <c r="J12" s="36"/>
    </row>
    <row r="13" spans="1:10" x14ac:dyDescent="0.25">
      <c r="A13" s="103"/>
      <c r="B13" s="2"/>
      <c r="C13" s="2"/>
      <c r="D13" s="2"/>
      <c r="E13" s="2"/>
      <c r="F13" s="2"/>
      <c r="G13" s="2"/>
      <c r="H13" s="2"/>
      <c r="I13" s="2"/>
      <c r="J13" s="36"/>
    </row>
    <row r="14" spans="1:10" x14ac:dyDescent="0.25">
      <c r="A14" s="103"/>
      <c r="B14" s="2"/>
      <c r="C14" s="2"/>
      <c r="D14" s="2"/>
      <c r="E14" s="2"/>
      <c r="F14" s="2"/>
      <c r="G14" s="2"/>
      <c r="H14" s="2"/>
      <c r="I14" s="2"/>
      <c r="J14" s="36"/>
    </row>
    <row r="15" spans="1:10" x14ac:dyDescent="0.25">
      <c r="A15" s="103"/>
      <c r="B15" s="2"/>
      <c r="C15" s="2"/>
      <c r="D15" s="2"/>
      <c r="E15" s="2"/>
      <c r="F15" s="2"/>
      <c r="G15" s="2"/>
      <c r="H15" s="2"/>
      <c r="I15" s="2"/>
      <c r="J15" s="36"/>
    </row>
    <row r="16" spans="1:10" ht="15.75" thickBot="1" x14ac:dyDescent="0.3">
      <c r="A16" s="104" t="s">
        <v>85</v>
      </c>
      <c r="B16" s="44" t="s">
        <v>184</v>
      </c>
      <c r="C16" s="105">
        <f>C9+C10+C11+C12+C13+C14+C15</f>
        <v>0</v>
      </c>
      <c r="D16" s="105">
        <f t="shared" ref="D16:J16" si="0">D9+D10+D11+D12+D13+D14+D15</f>
        <v>0</v>
      </c>
      <c r="E16" s="105">
        <f t="shared" si="0"/>
        <v>0</v>
      </c>
      <c r="F16" s="105">
        <f t="shared" si="0"/>
        <v>0</v>
      </c>
      <c r="G16" s="105">
        <f t="shared" si="0"/>
        <v>0</v>
      </c>
      <c r="H16" s="105">
        <f t="shared" si="0"/>
        <v>0</v>
      </c>
      <c r="I16" s="105">
        <f t="shared" si="0"/>
        <v>0</v>
      </c>
      <c r="J16" s="106">
        <f t="shared" si="0"/>
        <v>0</v>
      </c>
    </row>
    <row r="18" spans="1:9" x14ac:dyDescent="0.25">
      <c r="B18" s="25"/>
      <c r="C18" s="25"/>
    </row>
    <row r="19" spans="1:9" x14ac:dyDescent="0.25">
      <c r="A19" s="50"/>
      <c r="B19" s="51" t="s">
        <v>128</v>
      </c>
      <c r="C19" s="51"/>
      <c r="D19" s="466" t="s">
        <v>468</v>
      </c>
      <c r="E19" s="467"/>
      <c r="F19" s="467"/>
      <c r="G19" s="65"/>
      <c r="H19" s="65"/>
      <c r="I19" s="60" t="s">
        <v>129</v>
      </c>
    </row>
    <row r="20" spans="1:9" x14ac:dyDescent="0.25">
      <c r="A20" s="50"/>
      <c r="B20" s="53" t="s">
        <v>130</v>
      </c>
      <c r="C20" s="51"/>
      <c r="D20" s="469" t="s">
        <v>89</v>
      </c>
      <c r="E20" s="469"/>
      <c r="F20" s="469"/>
      <c r="G20" s="66"/>
      <c r="H20" s="66"/>
      <c r="I20" s="89" t="s">
        <v>92</v>
      </c>
    </row>
    <row r="21" spans="1:9" x14ac:dyDescent="0.25">
      <c r="A21" s="50"/>
      <c r="B21" s="51"/>
      <c r="C21" s="51"/>
      <c r="D21" s="52"/>
      <c r="E21" s="52"/>
      <c r="F21" s="52"/>
      <c r="G21" s="52"/>
      <c r="H21" s="52"/>
      <c r="I21" s="49"/>
    </row>
    <row r="22" spans="1:9" ht="23.25" customHeight="1" x14ac:dyDescent="0.25">
      <c r="A22" s="470" t="s">
        <v>467</v>
      </c>
      <c r="B22" s="470"/>
      <c r="C22" s="51"/>
      <c r="D22" s="52"/>
      <c r="E22" s="52"/>
      <c r="F22" s="52"/>
      <c r="G22" s="52"/>
      <c r="H22" s="52"/>
      <c r="I22" s="49"/>
    </row>
  </sheetData>
  <mergeCells count="12">
    <mergeCell ref="D19:F19"/>
    <mergeCell ref="D20:F20"/>
    <mergeCell ref="A22:B22"/>
    <mergeCell ref="A2:J2"/>
    <mergeCell ref="C4:H4"/>
    <mergeCell ref="C5:D5"/>
    <mergeCell ref="E5:F5"/>
    <mergeCell ref="G5:H5"/>
    <mergeCell ref="C6:J6"/>
    <mergeCell ref="I4:J5"/>
    <mergeCell ref="A4:A7"/>
    <mergeCell ref="B4:B7"/>
  </mergeCells>
  <pageMargins left="0.43307086614173229" right="0.23622047244094491" top="0.9448818897637796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E21"/>
  <sheetViews>
    <sheetView view="pageBreakPreview" zoomScale="98" zoomScaleNormal="100" zoomScaleSheetLayoutView="98" workbookViewId="0">
      <selection activeCell="C18" sqref="C18:D18"/>
    </sheetView>
  </sheetViews>
  <sheetFormatPr defaultRowHeight="15" x14ac:dyDescent="0.25"/>
  <cols>
    <col min="1" max="1" width="6.85546875" customWidth="1"/>
    <col min="2" max="2" width="36.28515625" customWidth="1"/>
    <col min="3" max="3" width="26.5703125" customWidth="1"/>
    <col min="4" max="4" width="33" customWidth="1"/>
    <col min="5" max="5" width="27.42578125" customWidth="1"/>
  </cols>
  <sheetData>
    <row r="2" spans="1:5" ht="57.75" customHeight="1" x14ac:dyDescent="0.25">
      <c r="A2" s="559" t="s">
        <v>297</v>
      </c>
      <c r="B2" s="559"/>
      <c r="C2" s="559"/>
      <c r="D2" s="559"/>
      <c r="E2" s="559"/>
    </row>
    <row r="3" spans="1:5" ht="19.5" thickBot="1" x14ac:dyDescent="0.35">
      <c r="B3" s="10"/>
    </row>
    <row r="4" spans="1:5" ht="15" customHeight="1" x14ac:dyDescent="0.25">
      <c r="A4" s="499" t="s">
        <v>82</v>
      </c>
      <c r="B4" s="501" t="s">
        <v>201</v>
      </c>
      <c r="C4" s="560" t="s">
        <v>202</v>
      </c>
      <c r="D4" s="560" t="s">
        <v>203</v>
      </c>
      <c r="E4" s="562" t="s">
        <v>97</v>
      </c>
    </row>
    <row r="5" spans="1:5" ht="34.5" customHeight="1" x14ac:dyDescent="0.25">
      <c r="A5" s="500"/>
      <c r="B5" s="502"/>
      <c r="C5" s="561"/>
      <c r="D5" s="561"/>
      <c r="E5" s="563"/>
    </row>
    <row r="6" spans="1:5" x14ac:dyDescent="0.25">
      <c r="A6" s="91">
        <v>1</v>
      </c>
      <c r="B6" s="108">
        <v>2</v>
      </c>
      <c r="C6" s="108">
        <v>3</v>
      </c>
      <c r="D6" s="87">
        <v>4</v>
      </c>
      <c r="E6" s="92">
        <v>5</v>
      </c>
    </row>
    <row r="7" spans="1:5" x14ac:dyDescent="0.25">
      <c r="A7" s="112" t="s">
        <v>98</v>
      </c>
      <c r="B7" s="16" t="s">
        <v>95</v>
      </c>
      <c r="C7" s="2"/>
      <c r="D7" s="2"/>
      <c r="E7" s="36"/>
    </row>
    <row r="8" spans="1:5" x14ac:dyDescent="0.25">
      <c r="A8" s="112" t="s">
        <v>71</v>
      </c>
      <c r="B8" s="72"/>
      <c r="C8" s="2"/>
      <c r="D8" s="2"/>
      <c r="E8" s="36"/>
    </row>
    <row r="9" spans="1:5" x14ac:dyDescent="0.25">
      <c r="A9" s="112" t="s">
        <v>23</v>
      </c>
      <c r="B9" s="72"/>
      <c r="C9" s="2"/>
      <c r="D9" s="2"/>
      <c r="E9" s="36"/>
    </row>
    <row r="10" spans="1:5" x14ac:dyDescent="0.25">
      <c r="A10" s="112" t="s">
        <v>119</v>
      </c>
      <c r="B10" s="72"/>
      <c r="C10" s="2"/>
      <c r="D10" s="2"/>
      <c r="E10" s="36"/>
    </row>
    <row r="11" spans="1:5" x14ac:dyDescent="0.25">
      <c r="A11" s="112" t="s">
        <v>204</v>
      </c>
      <c r="B11" s="72"/>
      <c r="C11" s="2"/>
      <c r="D11" s="2"/>
      <c r="E11" s="36"/>
    </row>
    <row r="12" spans="1:5" x14ac:dyDescent="0.25">
      <c r="A12" s="112" t="s">
        <v>205</v>
      </c>
      <c r="B12" s="72"/>
      <c r="C12" s="2"/>
      <c r="D12" s="2"/>
      <c r="E12" s="36"/>
    </row>
    <row r="13" spans="1:5" x14ac:dyDescent="0.25">
      <c r="A13" s="112" t="s">
        <v>206</v>
      </c>
      <c r="B13" s="72"/>
      <c r="C13" s="2"/>
      <c r="D13" s="2"/>
      <c r="E13" s="36"/>
    </row>
    <row r="14" spans="1:5" ht="15.75" thickBot="1" x14ac:dyDescent="0.3">
      <c r="A14" s="112"/>
      <c r="B14" s="73"/>
      <c r="C14" s="74"/>
      <c r="D14" s="74"/>
      <c r="E14" s="75"/>
    </row>
    <row r="15" spans="1:5" ht="15.75" thickBot="1" x14ac:dyDescent="0.3">
      <c r="A15" s="76" t="s">
        <v>160</v>
      </c>
      <c r="B15" s="109" t="s">
        <v>184</v>
      </c>
      <c r="C15" s="110">
        <f>C7+C8+C9+C10+C11+C12+C13+C14</f>
        <v>0</v>
      </c>
      <c r="D15" s="111" t="s">
        <v>160</v>
      </c>
      <c r="E15" s="113">
        <f t="shared" ref="E15" si="0">E7+E8+E9+E10+E11+E12+E13+E14</f>
        <v>0</v>
      </c>
    </row>
    <row r="17" spans="1:5" x14ac:dyDescent="0.25">
      <c r="B17" s="11"/>
    </row>
    <row r="18" spans="1:5" ht="15" customHeight="1" x14ac:dyDescent="0.25">
      <c r="A18" s="50"/>
      <c r="B18" s="51" t="s">
        <v>128</v>
      </c>
      <c r="C18" s="466" t="s">
        <v>468</v>
      </c>
      <c r="D18" s="467"/>
      <c r="E18" s="98" t="s">
        <v>200</v>
      </c>
    </row>
    <row r="19" spans="1:5" x14ac:dyDescent="0.25">
      <c r="A19" s="50"/>
      <c r="B19" s="80" t="s">
        <v>162</v>
      </c>
      <c r="C19" s="469" t="s">
        <v>164</v>
      </c>
      <c r="D19" s="469"/>
      <c r="E19" s="99" t="s">
        <v>92</v>
      </c>
    </row>
    <row r="20" spans="1:5" x14ac:dyDescent="0.25">
      <c r="A20" s="50"/>
      <c r="B20" s="51"/>
    </row>
    <row r="21" spans="1:5" x14ac:dyDescent="0.25">
      <c r="A21" s="507" t="s">
        <v>467</v>
      </c>
      <c r="B21" s="507"/>
    </row>
  </sheetData>
  <mergeCells count="9">
    <mergeCell ref="C18:D18"/>
    <mergeCell ref="C19:D19"/>
    <mergeCell ref="A21:B21"/>
    <mergeCell ref="A2:E2"/>
    <mergeCell ref="A4:A5"/>
    <mergeCell ref="B4:B5"/>
    <mergeCell ref="C4:C5"/>
    <mergeCell ref="D4:D5"/>
    <mergeCell ref="E4:E5"/>
  </mergeCells>
  <pageMargins left="0.70866141732283472" right="0.70866141732283472" top="1.3385826771653544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3:E21"/>
  <sheetViews>
    <sheetView view="pageBreakPreview" zoomScale="94" zoomScaleNormal="100" zoomScaleSheetLayoutView="94" workbookViewId="0">
      <selection activeCell="C18" sqref="C18:D18"/>
    </sheetView>
  </sheetViews>
  <sheetFormatPr defaultRowHeight="15" x14ac:dyDescent="0.25"/>
  <cols>
    <col min="1" max="1" width="6" customWidth="1"/>
    <col min="2" max="2" width="39.28515625" customWidth="1"/>
    <col min="3" max="3" width="21" customWidth="1"/>
    <col min="4" max="4" width="34.140625" customWidth="1"/>
    <col min="5" max="5" width="24.28515625" customWidth="1"/>
  </cols>
  <sheetData>
    <row r="3" spans="1:5" ht="18.75" x14ac:dyDescent="0.3">
      <c r="A3" s="564" t="s">
        <v>363</v>
      </c>
      <c r="B3" s="564"/>
      <c r="C3" s="564"/>
      <c r="D3" s="564"/>
      <c r="E3" s="564"/>
    </row>
    <row r="4" spans="1:5" ht="19.5" thickBot="1" x14ac:dyDescent="0.35">
      <c r="B4" s="10"/>
    </row>
    <row r="5" spans="1:5" x14ac:dyDescent="0.25">
      <c r="A5" s="499" t="s">
        <v>82</v>
      </c>
      <c r="B5" s="501" t="s">
        <v>207</v>
      </c>
      <c r="C5" s="560" t="s">
        <v>208</v>
      </c>
      <c r="D5" s="560" t="s">
        <v>209</v>
      </c>
      <c r="E5" s="562" t="s">
        <v>97</v>
      </c>
    </row>
    <row r="6" spans="1:5" ht="48.75" customHeight="1" x14ac:dyDescent="0.25">
      <c r="A6" s="500"/>
      <c r="B6" s="502"/>
      <c r="C6" s="561"/>
      <c r="D6" s="561"/>
      <c r="E6" s="563"/>
    </row>
    <row r="7" spans="1:5" x14ac:dyDescent="0.25">
      <c r="A7" s="91">
        <v>1</v>
      </c>
      <c r="B7" s="108">
        <v>2</v>
      </c>
      <c r="C7" s="108">
        <v>3</v>
      </c>
      <c r="D7" s="87">
        <v>4</v>
      </c>
      <c r="E7" s="92">
        <v>5</v>
      </c>
    </row>
    <row r="8" spans="1:5" x14ac:dyDescent="0.25">
      <c r="A8" s="112" t="s">
        <v>6</v>
      </c>
      <c r="B8" s="16"/>
      <c r="C8" s="180">
        <v>0</v>
      </c>
      <c r="D8" s="180"/>
      <c r="E8" s="198">
        <v>0</v>
      </c>
    </row>
    <row r="9" spans="1:5" x14ac:dyDescent="0.25">
      <c r="A9" s="112" t="s">
        <v>71</v>
      </c>
      <c r="B9" s="72"/>
      <c r="C9" s="180"/>
      <c r="D9" s="180"/>
      <c r="E9" s="198"/>
    </row>
    <row r="10" spans="1:5" x14ac:dyDescent="0.25">
      <c r="A10" s="112" t="s">
        <v>79</v>
      </c>
      <c r="B10" s="72"/>
      <c r="C10" s="180"/>
      <c r="D10" s="180"/>
      <c r="E10" s="198"/>
    </row>
    <row r="11" spans="1:5" x14ac:dyDescent="0.25">
      <c r="A11" s="112" t="s">
        <v>16</v>
      </c>
      <c r="B11" s="72"/>
      <c r="C11" s="180"/>
      <c r="D11" s="180"/>
      <c r="E11" s="198"/>
    </row>
    <row r="12" spans="1:5" x14ac:dyDescent="0.25">
      <c r="A12" s="112" t="s">
        <v>17</v>
      </c>
      <c r="B12" s="72"/>
      <c r="C12" s="180"/>
      <c r="D12" s="180"/>
      <c r="E12" s="198"/>
    </row>
    <row r="13" spans="1:5" x14ac:dyDescent="0.25">
      <c r="A13" s="112" t="s">
        <v>226</v>
      </c>
      <c r="B13" s="72"/>
      <c r="C13" s="180"/>
      <c r="D13" s="180"/>
      <c r="E13" s="198"/>
    </row>
    <row r="14" spans="1:5" ht="15.75" thickBot="1" x14ac:dyDescent="0.3">
      <c r="A14" s="112"/>
      <c r="B14" s="73"/>
      <c r="C14" s="219"/>
      <c r="D14" s="219"/>
      <c r="E14" s="220"/>
    </row>
    <row r="15" spans="1:5" ht="30.75" customHeight="1" thickBot="1" x14ac:dyDescent="0.3">
      <c r="A15" s="76" t="s">
        <v>160</v>
      </c>
      <c r="B15" s="115" t="s">
        <v>184</v>
      </c>
      <c r="C15" s="221">
        <f>SUM(C8:C14)</f>
        <v>0</v>
      </c>
      <c r="D15" s="116" t="s">
        <v>160</v>
      </c>
      <c r="E15" s="221">
        <f>SUM(E8:E14)</f>
        <v>0</v>
      </c>
    </row>
    <row r="17" spans="1:5" x14ac:dyDescent="0.25">
      <c r="B17" s="11"/>
    </row>
    <row r="18" spans="1:5" x14ac:dyDescent="0.25">
      <c r="A18" s="50"/>
      <c r="B18" s="51" t="s">
        <v>128</v>
      </c>
      <c r="C18" s="466" t="s">
        <v>468</v>
      </c>
      <c r="D18" s="467"/>
      <c r="E18" s="98" t="s">
        <v>224</v>
      </c>
    </row>
    <row r="19" spans="1:5" x14ac:dyDescent="0.25">
      <c r="A19" s="50"/>
      <c r="B19" s="80" t="s">
        <v>162</v>
      </c>
      <c r="C19" s="469" t="s">
        <v>164</v>
      </c>
      <c r="D19" s="469"/>
      <c r="E19" s="99" t="s">
        <v>92</v>
      </c>
    </row>
    <row r="20" spans="1:5" x14ac:dyDescent="0.25">
      <c r="A20" s="50"/>
      <c r="B20" s="51"/>
    </row>
    <row r="21" spans="1:5" x14ac:dyDescent="0.25">
      <c r="A21" s="507" t="s">
        <v>467</v>
      </c>
      <c r="B21" s="507"/>
    </row>
  </sheetData>
  <mergeCells count="9">
    <mergeCell ref="C18:D18"/>
    <mergeCell ref="C19:D19"/>
    <mergeCell ref="A21:B21"/>
    <mergeCell ref="A3:E3"/>
    <mergeCell ref="A5:A6"/>
    <mergeCell ref="B5:B6"/>
    <mergeCell ref="C5:C6"/>
    <mergeCell ref="D5:D6"/>
    <mergeCell ref="E5:E6"/>
  </mergeCells>
  <pageMargins left="0.70866141732283472" right="0.70866141732283472" top="1.1417322834645669" bottom="0.7480314960629921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E30"/>
  <sheetViews>
    <sheetView zoomScaleNormal="100" workbookViewId="0">
      <selection activeCell="B23" sqref="B23"/>
    </sheetView>
  </sheetViews>
  <sheetFormatPr defaultRowHeight="15" x14ac:dyDescent="0.25"/>
  <cols>
    <col min="1" max="1" width="6.42578125" customWidth="1"/>
    <col min="2" max="2" width="65.140625" customWidth="1"/>
    <col min="3" max="3" width="27" customWidth="1"/>
    <col min="4" max="4" width="26.140625" customWidth="1"/>
  </cols>
  <sheetData>
    <row r="2" spans="1:4" ht="33.75" customHeight="1" x14ac:dyDescent="0.25">
      <c r="A2" s="534" t="s">
        <v>210</v>
      </c>
      <c r="B2" s="534"/>
      <c r="C2" s="534"/>
      <c r="D2" s="534"/>
    </row>
    <row r="4" spans="1:4" ht="32.25" customHeight="1" x14ac:dyDescent="0.25">
      <c r="A4" s="532" t="s">
        <v>0</v>
      </c>
      <c r="B4" s="530" t="s">
        <v>215</v>
      </c>
      <c r="C4" s="565" t="s">
        <v>211</v>
      </c>
      <c r="D4" s="565"/>
    </row>
    <row r="5" spans="1:4" ht="31.5" customHeight="1" x14ac:dyDescent="0.25">
      <c r="A5" s="532"/>
      <c r="B5" s="530"/>
      <c r="C5" s="107" t="s">
        <v>212</v>
      </c>
      <c r="D5" s="107" t="s">
        <v>213</v>
      </c>
    </row>
    <row r="6" spans="1:4" x14ac:dyDescent="0.25">
      <c r="A6" s="120" t="s">
        <v>6</v>
      </c>
      <c r="B6" s="120" t="s">
        <v>214</v>
      </c>
      <c r="C6" s="2"/>
      <c r="D6" s="2"/>
    </row>
    <row r="7" spans="1:4" x14ac:dyDescent="0.25">
      <c r="A7" s="2" t="s">
        <v>7</v>
      </c>
      <c r="B7" s="2"/>
      <c r="C7" s="2"/>
      <c r="D7" s="2"/>
    </row>
    <row r="8" spans="1:4" x14ac:dyDescent="0.25">
      <c r="A8" s="2" t="s">
        <v>10</v>
      </c>
      <c r="B8" s="2"/>
      <c r="C8" s="2"/>
      <c r="D8" s="2"/>
    </row>
    <row r="9" spans="1:4" x14ac:dyDescent="0.25">
      <c r="A9" s="2" t="s">
        <v>218</v>
      </c>
      <c r="B9" s="2"/>
      <c r="C9" s="2"/>
      <c r="D9" s="2"/>
    </row>
    <row r="10" spans="1:4" x14ac:dyDescent="0.25">
      <c r="A10" s="2"/>
      <c r="B10" s="118" t="s">
        <v>216</v>
      </c>
      <c r="C10" s="119">
        <f>C7+C8+C9</f>
        <v>0</v>
      </c>
      <c r="D10" s="119">
        <f>D7+D8+D9</f>
        <v>0</v>
      </c>
    </row>
    <row r="11" spans="1:4" x14ac:dyDescent="0.25">
      <c r="A11" s="120" t="s">
        <v>71</v>
      </c>
      <c r="B11" s="120" t="s">
        <v>217</v>
      </c>
      <c r="C11" s="2"/>
      <c r="D11" s="2"/>
    </row>
    <row r="12" spans="1:4" x14ac:dyDescent="0.25">
      <c r="A12" s="2" t="s">
        <v>113</v>
      </c>
      <c r="B12" s="2"/>
      <c r="C12" s="2"/>
      <c r="D12" s="2"/>
    </row>
    <row r="13" spans="1:4" x14ac:dyDescent="0.25">
      <c r="A13" s="2" t="s">
        <v>116</v>
      </c>
      <c r="B13" s="2"/>
      <c r="C13" s="2"/>
      <c r="D13" s="2"/>
    </row>
    <row r="14" spans="1:4" x14ac:dyDescent="0.25">
      <c r="A14" s="2" t="s">
        <v>218</v>
      </c>
      <c r="B14" s="2"/>
      <c r="C14" s="2"/>
      <c r="D14" s="2"/>
    </row>
    <row r="15" spans="1:4" x14ac:dyDescent="0.25">
      <c r="A15" s="2"/>
      <c r="B15" s="118" t="s">
        <v>219</v>
      </c>
      <c r="C15" s="119">
        <f>C12+C13+C14</f>
        <v>0</v>
      </c>
      <c r="D15" s="119">
        <f>D12+D13+D14</f>
        <v>0</v>
      </c>
    </row>
    <row r="16" spans="1:4" x14ac:dyDescent="0.25">
      <c r="A16" s="120" t="s">
        <v>79</v>
      </c>
      <c r="B16" s="120" t="s">
        <v>220</v>
      </c>
      <c r="C16" s="117"/>
      <c r="D16" s="117"/>
    </row>
    <row r="17" spans="1:5" x14ac:dyDescent="0.25">
      <c r="A17" s="2" t="s">
        <v>180</v>
      </c>
      <c r="B17" s="2"/>
      <c r="C17" s="117"/>
      <c r="D17" s="117"/>
    </row>
    <row r="18" spans="1:5" x14ac:dyDescent="0.25">
      <c r="A18" s="2" t="s">
        <v>181</v>
      </c>
      <c r="B18" s="2"/>
      <c r="C18" s="117"/>
      <c r="D18" s="117"/>
    </row>
    <row r="19" spans="1:5" x14ac:dyDescent="0.25">
      <c r="A19" s="2" t="s">
        <v>218</v>
      </c>
      <c r="B19" s="2"/>
      <c r="C19" s="117"/>
      <c r="D19" s="117"/>
    </row>
    <row r="20" spans="1:5" x14ac:dyDescent="0.25">
      <c r="A20" s="2"/>
      <c r="B20" s="118" t="s">
        <v>221</v>
      </c>
      <c r="C20" s="119">
        <f>C17+C18+C19</f>
        <v>0</v>
      </c>
      <c r="D20" s="119">
        <f>D17+D18+D19</f>
        <v>0</v>
      </c>
    </row>
    <row r="21" spans="1:5" x14ac:dyDescent="0.25">
      <c r="A21" s="120" t="s">
        <v>16</v>
      </c>
      <c r="B21" s="120" t="s">
        <v>223</v>
      </c>
      <c r="C21" s="180"/>
      <c r="D21" s="180"/>
    </row>
    <row r="22" spans="1:5" x14ac:dyDescent="0.25">
      <c r="A22" s="2" t="s">
        <v>182</v>
      </c>
      <c r="B22" s="2" t="s">
        <v>503</v>
      </c>
      <c r="C22" s="180"/>
      <c r="D22" s="337">
        <v>2400</v>
      </c>
    </row>
    <row r="23" spans="1:5" x14ac:dyDescent="0.25">
      <c r="A23" s="2" t="s">
        <v>218</v>
      </c>
      <c r="B23" s="2"/>
      <c r="C23" s="180"/>
      <c r="D23" s="180"/>
    </row>
    <row r="24" spans="1:5" x14ac:dyDescent="0.25">
      <c r="A24" s="2"/>
      <c r="B24" s="118" t="s">
        <v>222</v>
      </c>
      <c r="C24" s="207">
        <f>SUM(C21:C23)</f>
        <v>0</v>
      </c>
      <c r="D24" s="207">
        <f>SUM(D21:D23)</f>
        <v>2400</v>
      </c>
    </row>
    <row r="27" spans="1:5" ht="18" customHeight="1" x14ac:dyDescent="0.25">
      <c r="A27" s="50"/>
      <c r="B27" s="51" t="s">
        <v>470</v>
      </c>
      <c r="C27" s="121"/>
      <c r="D27" s="122" t="s">
        <v>163</v>
      </c>
      <c r="E27" s="98"/>
    </row>
    <row r="28" spans="1:5" x14ac:dyDescent="0.25">
      <c r="A28" s="50"/>
      <c r="B28" s="80" t="s">
        <v>225</v>
      </c>
      <c r="C28" s="66"/>
      <c r="D28" s="99" t="s">
        <v>92</v>
      </c>
      <c r="E28" s="99"/>
    </row>
    <row r="29" spans="1:5" x14ac:dyDescent="0.25">
      <c r="A29" s="50"/>
      <c r="B29" s="51"/>
    </row>
    <row r="30" spans="1:5" x14ac:dyDescent="0.25">
      <c r="A30" s="507" t="s">
        <v>467</v>
      </c>
      <c r="B30" s="507"/>
    </row>
  </sheetData>
  <mergeCells count="5">
    <mergeCell ref="A30:B30"/>
    <mergeCell ref="A2:D2"/>
    <mergeCell ref="C4:D4"/>
    <mergeCell ref="A4:A5"/>
    <mergeCell ref="B4:B5"/>
  </mergeCells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F21"/>
  <sheetViews>
    <sheetView zoomScaleNormal="100" workbookViewId="0">
      <selection activeCell="A21" sqref="A21:B21"/>
    </sheetView>
  </sheetViews>
  <sheetFormatPr defaultRowHeight="15" x14ac:dyDescent="0.25"/>
  <cols>
    <col min="1" max="1" width="4.85546875" customWidth="1"/>
    <col min="2" max="2" width="62.5703125" customWidth="1"/>
    <col min="3" max="3" width="16.7109375" customWidth="1"/>
    <col min="4" max="4" width="15.5703125" customWidth="1"/>
    <col min="5" max="5" width="16.85546875" customWidth="1"/>
    <col min="6" max="6" width="16" customWidth="1"/>
  </cols>
  <sheetData>
    <row r="2" spans="1:6" ht="30" customHeight="1" x14ac:dyDescent="0.25">
      <c r="A2" s="534" t="s">
        <v>287</v>
      </c>
      <c r="B2" s="534"/>
      <c r="C2" s="534"/>
      <c r="D2" s="534"/>
      <c r="E2" s="534"/>
      <c r="F2" s="534"/>
    </row>
    <row r="3" spans="1:6" ht="15.75" thickBot="1" x14ac:dyDescent="0.3"/>
    <row r="4" spans="1:6" ht="28.5" customHeight="1" x14ac:dyDescent="0.25">
      <c r="A4" s="555" t="s">
        <v>0</v>
      </c>
      <c r="B4" s="503" t="s">
        <v>286</v>
      </c>
      <c r="C4" s="566" t="s">
        <v>298</v>
      </c>
      <c r="D4" s="567"/>
      <c r="E4" s="566" t="s">
        <v>352</v>
      </c>
      <c r="F4" s="570"/>
    </row>
    <row r="5" spans="1:6" ht="24.75" customHeight="1" x14ac:dyDescent="0.25">
      <c r="A5" s="556"/>
      <c r="B5" s="558"/>
      <c r="C5" s="568"/>
      <c r="D5" s="569"/>
      <c r="E5" s="568"/>
      <c r="F5" s="571"/>
    </row>
    <row r="6" spans="1:6" ht="29.25" customHeight="1" x14ac:dyDescent="0.25">
      <c r="A6" s="557"/>
      <c r="B6" s="504"/>
      <c r="C6" s="108" t="s">
        <v>198</v>
      </c>
      <c r="D6" s="108" t="s">
        <v>199</v>
      </c>
      <c r="E6" s="108" t="s">
        <v>198</v>
      </c>
      <c r="F6" s="125" t="s">
        <v>199</v>
      </c>
    </row>
    <row r="7" spans="1:6" ht="17.45" customHeight="1" x14ac:dyDescent="0.25">
      <c r="A7" s="101">
        <v>1</v>
      </c>
      <c r="B7" s="100">
        <v>2</v>
      </c>
      <c r="C7" s="100">
        <v>3</v>
      </c>
      <c r="D7" s="100">
        <v>4</v>
      </c>
      <c r="E7" s="100">
        <v>5</v>
      </c>
      <c r="F7" s="102">
        <v>6</v>
      </c>
    </row>
    <row r="8" spans="1:6" ht="24" customHeight="1" x14ac:dyDescent="0.25">
      <c r="A8" s="124" t="s">
        <v>6</v>
      </c>
      <c r="B8" s="263"/>
      <c r="C8" s="244"/>
      <c r="D8" s="244"/>
      <c r="E8" s="100"/>
      <c r="F8" s="102"/>
    </row>
    <row r="9" spans="1:6" ht="24" customHeight="1" x14ac:dyDescent="0.25">
      <c r="A9" s="124" t="s">
        <v>71</v>
      </c>
      <c r="B9" s="263"/>
      <c r="C9" s="244"/>
      <c r="D9" s="244"/>
      <c r="E9" s="100"/>
      <c r="F9" s="102"/>
    </row>
    <row r="10" spans="1:6" ht="17.45" customHeight="1" x14ac:dyDescent="0.25">
      <c r="A10" s="124" t="s">
        <v>79</v>
      </c>
      <c r="B10" s="123"/>
      <c r="C10" s="100"/>
      <c r="D10" s="100"/>
      <c r="E10" s="100"/>
      <c r="F10" s="102"/>
    </row>
    <row r="11" spans="1:6" ht="17.45" customHeight="1" x14ac:dyDescent="0.25">
      <c r="A11" s="124" t="s">
        <v>16</v>
      </c>
      <c r="B11" s="2"/>
      <c r="C11" s="2"/>
      <c r="D11" s="2"/>
      <c r="E11" s="2"/>
      <c r="F11" s="36"/>
    </row>
    <row r="12" spans="1:6" ht="17.45" customHeight="1" x14ac:dyDescent="0.25">
      <c r="A12" s="124" t="s">
        <v>17</v>
      </c>
      <c r="B12" s="2"/>
      <c r="C12" s="2"/>
      <c r="D12" s="2"/>
      <c r="E12" s="2"/>
      <c r="F12" s="36"/>
    </row>
    <row r="13" spans="1:6" ht="17.45" customHeight="1" x14ac:dyDescent="0.25">
      <c r="A13" s="124" t="s">
        <v>226</v>
      </c>
      <c r="B13" s="2"/>
      <c r="C13" s="2"/>
      <c r="D13" s="2"/>
      <c r="E13" s="2"/>
      <c r="F13" s="36"/>
    </row>
    <row r="14" spans="1:6" ht="17.45" customHeight="1" x14ac:dyDescent="0.25">
      <c r="A14" s="124" t="s">
        <v>227</v>
      </c>
      <c r="B14" s="2"/>
      <c r="C14" s="2"/>
      <c r="D14" s="2"/>
      <c r="E14" s="2"/>
      <c r="F14" s="36"/>
    </row>
    <row r="15" spans="1:6" ht="17.45" customHeight="1" thickBot="1" x14ac:dyDescent="0.3">
      <c r="A15" s="104" t="s">
        <v>85</v>
      </c>
      <c r="B15" s="44" t="s">
        <v>184</v>
      </c>
      <c r="C15" s="105">
        <f>C8+C9+C10+C11+C12+C13+C14</f>
        <v>0</v>
      </c>
      <c r="D15" s="105">
        <f t="shared" ref="D15:F15" si="0">D8+D9+D10+D11+D12+D13+D14</f>
        <v>0</v>
      </c>
      <c r="E15" s="105">
        <f t="shared" si="0"/>
        <v>0</v>
      </c>
      <c r="F15" s="106">
        <f t="shared" si="0"/>
        <v>0</v>
      </c>
    </row>
    <row r="17" spans="1:6" x14ac:dyDescent="0.25">
      <c r="B17" s="25"/>
      <c r="C17" s="25"/>
    </row>
    <row r="18" spans="1:6" ht="15" customHeight="1" x14ac:dyDescent="0.25">
      <c r="A18" s="50"/>
      <c r="B18" s="51" t="s">
        <v>128</v>
      </c>
      <c r="C18" s="466" t="s">
        <v>468</v>
      </c>
      <c r="D18" s="467"/>
      <c r="E18" s="508" t="s">
        <v>129</v>
      </c>
      <c r="F18" s="508"/>
    </row>
    <row r="19" spans="1:6" x14ac:dyDescent="0.25">
      <c r="A19" s="50"/>
      <c r="B19" s="53" t="s">
        <v>130</v>
      </c>
      <c r="C19" s="469" t="s">
        <v>89</v>
      </c>
      <c r="D19" s="469"/>
      <c r="E19" s="508" t="s">
        <v>92</v>
      </c>
      <c r="F19" s="508"/>
    </row>
    <row r="20" spans="1:6" x14ac:dyDescent="0.25">
      <c r="A20" s="50"/>
      <c r="B20" s="51"/>
      <c r="C20" s="51"/>
      <c r="D20" s="52"/>
      <c r="E20" s="52"/>
      <c r="F20" s="52"/>
    </row>
    <row r="21" spans="1:6" x14ac:dyDescent="0.25">
      <c r="A21" s="507" t="s">
        <v>501</v>
      </c>
      <c r="B21" s="507"/>
      <c r="C21" s="51"/>
      <c r="D21" s="52"/>
      <c r="E21" s="52"/>
      <c r="F21" s="52"/>
    </row>
  </sheetData>
  <mergeCells count="10">
    <mergeCell ref="A21:B21"/>
    <mergeCell ref="A2:F2"/>
    <mergeCell ref="C4:D5"/>
    <mergeCell ref="E4:F5"/>
    <mergeCell ref="C18:D18"/>
    <mergeCell ref="C19:D19"/>
    <mergeCell ref="E18:F18"/>
    <mergeCell ref="E19:F19"/>
    <mergeCell ref="A4:A6"/>
    <mergeCell ref="B4:B6"/>
  </mergeCells>
  <pageMargins left="0.70866141732283472" right="0.31496062992125984" top="1.1417322834645669" bottom="0.74803149606299213" header="0.31496062992125984" footer="0.31496062992125984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I42"/>
  <sheetViews>
    <sheetView zoomScale="106" zoomScaleNormal="100" workbookViewId="0">
      <selection sqref="A1:C29"/>
    </sheetView>
  </sheetViews>
  <sheetFormatPr defaultRowHeight="15" x14ac:dyDescent="0.25"/>
  <cols>
    <col min="1" max="1" width="4.5703125" customWidth="1"/>
    <col min="2" max="2" width="54.42578125" customWidth="1"/>
    <col min="3" max="3" width="18.7109375" customWidth="1"/>
    <col min="4" max="4" width="15.7109375" customWidth="1"/>
    <col min="5" max="5" width="11.5703125" customWidth="1"/>
    <col min="6" max="6" width="12" customWidth="1"/>
    <col min="11" max="11" width="13.85546875" customWidth="1"/>
  </cols>
  <sheetData>
    <row r="1" spans="1:9" ht="15.75" x14ac:dyDescent="0.25">
      <c r="A1" s="174" t="s">
        <v>274</v>
      </c>
      <c r="B1" s="174"/>
    </row>
    <row r="2" spans="1:9" x14ac:dyDescent="0.25">
      <c r="A2" s="27" t="s">
        <v>100</v>
      </c>
    </row>
    <row r="4" spans="1:9" x14ac:dyDescent="0.25">
      <c r="A4" s="43" t="s">
        <v>101</v>
      </c>
      <c r="B4" s="43"/>
      <c r="C4" s="43"/>
      <c r="D4" s="43"/>
    </row>
    <row r="6" spans="1:9" ht="25.5" x14ac:dyDescent="0.25">
      <c r="A6" s="114" t="s">
        <v>0</v>
      </c>
      <c r="B6" s="408" t="s">
        <v>102</v>
      </c>
      <c r="C6" s="28" t="s">
        <v>88</v>
      </c>
    </row>
    <row r="7" spans="1:9" ht="14.25" customHeight="1" x14ac:dyDescent="0.25">
      <c r="A7" s="29" t="s">
        <v>98</v>
      </c>
      <c r="B7" s="409" t="s">
        <v>364</v>
      </c>
      <c r="C7" s="352">
        <v>41445</v>
      </c>
      <c r="I7" t="s">
        <v>464</v>
      </c>
    </row>
    <row r="8" spans="1:9" ht="14.25" customHeight="1" x14ac:dyDescent="0.25">
      <c r="A8" s="29" t="s">
        <v>71</v>
      </c>
      <c r="B8" s="409" t="s">
        <v>103</v>
      </c>
      <c r="C8" s="352">
        <v>150710.54999999999</v>
      </c>
      <c r="I8">
        <v>31752</v>
      </c>
    </row>
    <row r="9" spans="1:9" ht="14.25" customHeight="1" x14ac:dyDescent="0.25">
      <c r="A9" s="29" t="s">
        <v>23</v>
      </c>
      <c r="B9" s="410" t="s">
        <v>104</v>
      </c>
      <c r="C9" s="222">
        <f>+C10+C11</f>
        <v>6320.8204800000003</v>
      </c>
      <c r="D9" s="292">
        <f>+D39</f>
        <v>5283.2</v>
      </c>
      <c r="E9" s="188">
        <f>+D9*0.1719</f>
        <v>908.18207999999993</v>
      </c>
      <c r="F9" s="188">
        <f>+C10*2.45%</f>
        <v>129.4384</v>
      </c>
      <c r="G9">
        <v>6652.86</v>
      </c>
      <c r="I9">
        <v>131766</v>
      </c>
    </row>
    <row r="10" spans="1:9" ht="14.25" customHeight="1" x14ac:dyDescent="0.25">
      <c r="A10" s="29"/>
      <c r="B10" s="409" t="s">
        <v>365</v>
      </c>
      <c r="C10" s="352">
        <v>5283.2</v>
      </c>
      <c r="D10" s="188">
        <f>+C10+C11-C9</f>
        <v>0</v>
      </c>
      <c r="E10" s="188"/>
      <c r="F10" s="188"/>
      <c r="I10">
        <f>+I8+I9</f>
        <v>163518</v>
      </c>
    </row>
    <row r="11" spans="1:9" ht="14.25" customHeight="1" x14ac:dyDescent="0.25">
      <c r="A11" s="29"/>
      <c r="B11" s="410" t="s">
        <v>366</v>
      </c>
      <c r="C11" s="222">
        <f>+E9+F9</f>
        <v>1037.62048</v>
      </c>
      <c r="E11" s="188"/>
      <c r="F11" s="188"/>
    </row>
    <row r="12" spans="1:9" ht="14.25" customHeight="1" x14ac:dyDescent="0.25">
      <c r="A12" s="29" t="s">
        <v>16</v>
      </c>
      <c r="B12" s="409" t="s">
        <v>105</v>
      </c>
      <c r="C12" s="180">
        <f>+C13</f>
        <v>0</v>
      </c>
      <c r="D12" t="s">
        <v>353</v>
      </c>
      <c r="E12" t="s">
        <v>354</v>
      </c>
      <c r="F12" s="188" t="s">
        <v>355</v>
      </c>
    </row>
    <row r="13" spans="1:9" ht="14.25" customHeight="1" x14ac:dyDescent="0.25">
      <c r="A13" s="29"/>
      <c r="B13" s="409" t="s">
        <v>436</v>
      </c>
      <c r="C13" s="222"/>
    </row>
    <row r="14" spans="1:9" ht="14.25" customHeight="1" x14ac:dyDescent="0.25">
      <c r="A14" s="29"/>
      <c r="B14" s="409"/>
      <c r="C14" s="222"/>
    </row>
    <row r="15" spans="1:9" ht="14.25" customHeight="1" x14ac:dyDescent="0.25">
      <c r="A15" s="29"/>
      <c r="B15" s="29"/>
      <c r="C15" s="222"/>
      <c r="D15" s="30"/>
    </row>
    <row r="16" spans="1:9" ht="14.25" customHeight="1" x14ac:dyDescent="0.25">
      <c r="A16" s="29"/>
      <c r="B16" s="29"/>
      <c r="C16" s="222"/>
    </row>
    <row r="17" spans="1:7" ht="14.25" customHeight="1" x14ac:dyDescent="0.25">
      <c r="A17" s="572" t="s">
        <v>86</v>
      </c>
      <c r="B17" s="573"/>
      <c r="C17" s="222">
        <f>C7+C8+C9+C13</f>
        <v>198476.37047999998</v>
      </c>
      <c r="D17" s="300">
        <f>+C17-E39</f>
        <v>36359.330479999975</v>
      </c>
    </row>
    <row r="18" spans="1:7" ht="14.25" customHeight="1" x14ac:dyDescent="0.25">
      <c r="A18" s="323"/>
      <c r="B18" s="323"/>
      <c r="C18" s="324"/>
      <c r="D18" s="300"/>
    </row>
    <row r="19" spans="1:7" ht="14.25" customHeight="1" x14ac:dyDescent="0.25">
      <c r="A19" s="323"/>
      <c r="B19" s="323"/>
      <c r="C19" s="324"/>
      <c r="D19" s="300"/>
    </row>
    <row r="20" spans="1:7" ht="14.25" customHeight="1" x14ac:dyDescent="0.25">
      <c r="A20" s="323"/>
      <c r="B20" s="323"/>
      <c r="C20" s="324"/>
      <c r="D20" s="300"/>
    </row>
    <row r="21" spans="1:7" ht="14.25" customHeight="1" x14ac:dyDescent="0.25">
      <c r="A21" s="323"/>
      <c r="B21" s="323"/>
      <c r="C21" s="324"/>
      <c r="D21" s="300"/>
    </row>
    <row r="22" spans="1:7" ht="14.25" customHeight="1" x14ac:dyDescent="0.25">
      <c r="A22" s="323"/>
      <c r="B22" s="323"/>
      <c r="C22" s="324"/>
      <c r="D22" s="300"/>
    </row>
    <row r="24" spans="1:7" x14ac:dyDescent="0.25">
      <c r="A24" s="51"/>
      <c r="B24" s="245" t="s">
        <v>292</v>
      </c>
      <c r="C24" s="89" t="s">
        <v>291</v>
      </c>
    </row>
    <row r="25" spans="1:7" x14ac:dyDescent="0.25">
      <c r="A25" s="53"/>
      <c r="B25" s="80" t="s">
        <v>130</v>
      </c>
      <c r="C25" s="53" t="s">
        <v>92</v>
      </c>
    </row>
    <row r="27" spans="1:7" x14ac:dyDescent="0.25">
      <c r="B27" s="466" t="s">
        <v>468</v>
      </c>
      <c r="C27" s="467"/>
    </row>
    <row r="28" spans="1:7" x14ac:dyDescent="0.25">
      <c r="B28" s="469" t="s">
        <v>89</v>
      </c>
      <c r="C28" s="469"/>
    </row>
    <row r="30" spans="1:7" ht="28.5" customHeight="1" x14ac:dyDescent="0.25">
      <c r="B30" s="345" t="s">
        <v>349</v>
      </c>
      <c r="C30" s="346" t="s">
        <v>350</v>
      </c>
      <c r="D30" s="346" t="s">
        <v>351</v>
      </c>
    </row>
    <row r="31" spans="1:7" x14ac:dyDescent="0.25">
      <c r="A31" t="s">
        <v>6</v>
      </c>
      <c r="B31" s="347" t="s">
        <v>369</v>
      </c>
      <c r="C31" s="301" t="s">
        <v>370</v>
      </c>
      <c r="D31" s="348">
        <v>5986722.3300000001</v>
      </c>
      <c r="F31">
        <v>1400</v>
      </c>
      <c r="G31">
        <v>59507.6</v>
      </c>
    </row>
    <row r="32" spans="1:7" x14ac:dyDescent="0.25">
      <c r="A32" t="s">
        <v>71</v>
      </c>
      <c r="B32" s="347" t="s">
        <v>371</v>
      </c>
      <c r="C32" s="301" t="s">
        <v>372</v>
      </c>
      <c r="D32" s="348">
        <v>397407.45</v>
      </c>
      <c r="F32">
        <v>9723.6</v>
      </c>
      <c r="G32">
        <v>48384</v>
      </c>
    </row>
    <row r="33" spans="1:6" x14ac:dyDescent="0.25">
      <c r="A33" t="s">
        <v>79</v>
      </c>
      <c r="B33" s="347" t="s">
        <v>373</v>
      </c>
      <c r="C33" s="301" t="s">
        <v>374</v>
      </c>
      <c r="D33" s="348">
        <v>243793.61</v>
      </c>
      <c r="F33">
        <v>11123.6</v>
      </c>
    </row>
    <row r="34" spans="1:6" x14ac:dyDescent="0.25">
      <c r="A34" t="s">
        <v>16</v>
      </c>
      <c r="B34" s="347" t="s">
        <v>375</v>
      </c>
      <c r="C34" s="301" t="s">
        <v>376</v>
      </c>
      <c r="D34" s="348">
        <v>1009477.14</v>
      </c>
    </row>
    <row r="35" spans="1:6" x14ac:dyDescent="0.25">
      <c r="A35" t="s">
        <v>17</v>
      </c>
      <c r="B35" s="347" t="s">
        <v>377</v>
      </c>
      <c r="C35" s="301" t="s">
        <v>378</v>
      </c>
      <c r="D35" s="348">
        <v>299950.8</v>
      </c>
    </row>
    <row r="36" spans="1:6" x14ac:dyDescent="0.25">
      <c r="A36" t="s">
        <v>226</v>
      </c>
      <c r="B36" s="347" t="s">
        <v>379</v>
      </c>
      <c r="C36" s="301" t="s">
        <v>380</v>
      </c>
      <c r="D36" s="348">
        <v>86418.18</v>
      </c>
    </row>
    <row r="37" spans="1:6" x14ac:dyDescent="0.25">
      <c r="A37" t="s">
        <v>227</v>
      </c>
      <c r="B37" s="347" t="s">
        <v>381</v>
      </c>
      <c r="C37" s="301" t="s">
        <v>382</v>
      </c>
      <c r="D37" s="348">
        <v>150710.54999999999</v>
      </c>
    </row>
    <row r="38" spans="1:6" x14ac:dyDescent="0.25">
      <c r="A38" t="s">
        <v>415</v>
      </c>
      <c r="B38" s="347" t="s">
        <v>383</v>
      </c>
      <c r="C38" s="301" t="s">
        <v>384</v>
      </c>
      <c r="D38" s="348">
        <v>41445</v>
      </c>
    </row>
    <row r="39" spans="1:6" x14ac:dyDescent="0.25">
      <c r="A39" t="s">
        <v>416</v>
      </c>
      <c r="B39" s="347" t="s">
        <v>385</v>
      </c>
      <c r="C39" s="301" t="s">
        <v>386</v>
      </c>
      <c r="D39" s="348">
        <v>5283.2</v>
      </c>
      <c r="E39" s="344">
        <v>162117.04</v>
      </c>
    </row>
    <row r="40" spans="1:6" x14ac:dyDescent="0.25">
      <c r="B40" s="347" t="s">
        <v>441</v>
      </c>
      <c r="C40" s="301" t="s">
        <v>443</v>
      </c>
      <c r="D40" s="348">
        <v>0</v>
      </c>
      <c r="E40" s="30"/>
    </row>
    <row r="41" spans="1:6" x14ac:dyDescent="0.25">
      <c r="B41" s="347" t="s">
        <v>442</v>
      </c>
      <c r="C41" s="301" t="s">
        <v>444</v>
      </c>
      <c r="D41" s="348">
        <v>1419.6</v>
      </c>
      <c r="E41" s="30"/>
    </row>
    <row r="42" spans="1:6" x14ac:dyDescent="0.25">
      <c r="B42" s="349"/>
      <c r="C42" s="350" t="s">
        <v>476</v>
      </c>
      <c r="D42" s="351">
        <v>8998066.25</v>
      </c>
    </row>
  </sheetData>
  <mergeCells count="3">
    <mergeCell ref="A17:B17"/>
    <mergeCell ref="B27:C27"/>
    <mergeCell ref="B28:C28"/>
  </mergeCells>
  <pageMargins left="1.299212598425197" right="0.70866141732283472" top="1.9291338582677167" bottom="0.74803149606299213" header="0.31496062992125984" footer="0.31496062992125984"/>
  <pageSetup paperSize="9" orientation="portrait" r:id="rId1"/>
  <colBreaks count="1" manualBreakCount="1">
    <brk id="3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H22"/>
  <sheetViews>
    <sheetView zoomScaleNormal="100" workbookViewId="0">
      <selection activeCell="E23" sqref="E23"/>
    </sheetView>
  </sheetViews>
  <sheetFormatPr defaultRowHeight="15" x14ac:dyDescent="0.25"/>
  <cols>
    <col min="1" max="1" width="4.5703125" customWidth="1"/>
    <col min="2" max="2" width="29.85546875" customWidth="1"/>
    <col min="3" max="8" width="17" customWidth="1"/>
  </cols>
  <sheetData>
    <row r="2" spans="1:8" ht="43.5" customHeight="1" x14ac:dyDescent="0.25">
      <c r="A2" s="574" t="s">
        <v>277</v>
      </c>
      <c r="B2" s="574"/>
      <c r="C2" s="574"/>
      <c r="D2" s="574"/>
      <c r="E2" s="574"/>
      <c r="F2" s="574"/>
    </row>
    <row r="3" spans="1:8" ht="15.75" thickBot="1" x14ac:dyDescent="0.3"/>
    <row r="4" spans="1:8" x14ac:dyDescent="0.25">
      <c r="A4" s="555" t="s">
        <v>0</v>
      </c>
      <c r="B4" s="503" t="s">
        <v>234</v>
      </c>
      <c r="C4" s="509" t="s">
        <v>228</v>
      </c>
      <c r="D4" s="509" t="s">
        <v>229</v>
      </c>
      <c r="E4" s="509" t="s">
        <v>231</v>
      </c>
      <c r="F4" s="509"/>
      <c r="G4" s="509"/>
      <c r="H4" s="520" t="s">
        <v>233</v>
      </c>
    </row>
    <row r="5" spans="1:8" ht="29.25" customHeight="1" x14ac:dyDescent="0.25">
      <c r="A5" s="556"/>
      <c r="B5" s="558"/>
      <c r="C5" s="510"/>
      <c r="D5" s="510"/>
      <c r="E5" s="510"/>
      <c r="F5" s="510"/>
      <c r="G5" s="510"/>
      <c r="H5" s="521"/>
    </row>
    <row r="6" spans="1:8" ht="15" customHeight="1" x14ac:dyDescent="0.25">
      <c r="A6" s="556"/>
      <c r="B6" s="558"/>
      <c r="C6" s="510"/>
      <c r="D6" s="510"/>
      <c r="E6" s="510" t="s">
        <v>188</v>
      </c>
      <c r="F6" s="510" t="s">
        <v>230</v>
      </c>
      <c r="G6" s="510" t="s">
        <v>232</v>
      </c>
      <c r="H6" s="521"/>
    </row>
    <row r="7" spans="1:8" ht="51" customHeight="1" x14ac:dyDescent="0.25">
      <c r="A7" s="557"/>
      <c r="B7" s="504"/>
      <c r="C7" s="510"/>
      <c r="D7" s="510"/>
      <c r="E7" s="510"/>
      <c r="F7" s="510"/>
      <c r="G7" s="510"/>
      <c r="H7" s="521"/>
    </row>
    <row r="8" spans="1:8" x14ac:dyDescent="0.25">
      <c r="A8" s="131">
        <v>1</v>
      </c>
      <c r="B8" s="132">
        <v>2</v>
      </c>
      <c r="C8" s="132">
        <v>3</v>
      </c>
      <c r="D8" s="132">
        <v>4</v>
      </c>
      <c r="E8" s="132">
        <v>5</v>
      </c>
      <c r="F8" s="132">
        <v>6</v>
      </c>
      <c r="G8" s="132">
        <v>7</v>
      </c>
      <c r="H8" s="133">
        <v>8</v>
      </c>
    </row>
    <row r="9" spans="1:8" ht="17.45" customHeight="1" x14ac:dyDescent="0.25">
      <c r="A9" s="101"/>
      <c r="B9" s="123" t="s">
        <v>95</v>
      </c>
      <c r="C9" s="100"/>
      <c r="D9" s="100"/>
      <c r="E9" s="100"/>
      <c r="F9" s="100"/>
      <c r="G9" s="130">
        <f>E9+F9</f>
        <v>0</v>
      </c>
      <c r="H9" s="134">
        <f>C9+D9-G9</f>
        <v>0</v>
      </c>
    </row>
    <row r="10" spans="1:8" ht="17.45" customHeight="1" x14ac:dyDescent="0.25">
      <c r="A10" s="101"/>
      <c r="B10" s="100"/>
      <c r="C10" s="100"/>
      <c r="D10" s="100"/>
      <c r="E10" s="100"/>
      <c r="F10" s="100"/>
      <c r="G10" s="130">
        <f t="shared" ref="G10:G15" si="0">E10+F10</f>
        <v>0</v>
      </c>
      <c r="H10" s="134">
        <f t="shared" ref="H10:H15" si="1">C10+D10-G10</f>
        <v>0</v>
      </c>
    </row>
    <row r="11" spans="1:8" ht="17.45" customHeight="1" x14ac:dyDescent="0.25">
      <c r="A11" s="101"/>
      <c r="B11" s="100"/>
      <c r="C11" s="100"/>
      <c r="D11" s="100"/>
      <c r="E11" s="100"/>
      <c r="F11" s="100"/>
      <c r="G11" s="130">
        <f t="shared" si="0"/>
        <v>0</v>
      </c>
      <c r="H11" s="134">
        <f t="shared" si="1"/>
        <v>0</v>
      </c>
    </row>
    <row r="12" spans="1:8" ht="17.45" customHeight="1" x14ac:dyDescent="0.25">
      <c r="A12" s="103"/>
      <c r="B12" s="2"/>
      <c r="C12" s="2"/>
      <c r="D12" s="2"/>
      <c r="E12" s="2"/>
      <c r="F12" s="2"/>
      <c r="G12" s="130">
        <f t="shared" si="0"/>
        <v>0</v>
      </c>
      <c r="H12" s="134">
        <f t="shared" si="1"/>
        <v>0</v>
      </c>
    </row>
    <row r="13" spans="1:8" ht="17.45" customHeight="1" x14ac:dyDescent="0.25">
      <c r="A13" s="103"/>
      <c r="B13" s="2"/>
      <c r="C13" s="2"/>
      <c r="D13" s="2"/>
      <c r="E13" s="2"/>
      <c r="F13" s="2"/>
      <c r="G13" s="130">
        <f t="shared" si="0"/>
        <v>0</v>
      </c>
      <c r="H13" s="134">
        <f t="shared" si="1"/>
        <v>0</v>
      </c>
    </row>
    <row r="14" spans="1:8" ht="17.45" customHeight="1" x14ac:dyDescent="0.25">
      <c r="A14" s="103"/>
      <c r="B14" s="2"/>
      <c r="C14" s="2"/>
      <c r="D14" s="2"/>
      <c r="E14" s="2"/>
      <c r="F14" s="2"/>
      <c r="G14" s="130">
        <f t="shared" si="0"/>
        <v>0</v>
      </c>
      <c r="H14" s="134">
        <f t="shared" si="1"/>
        <v>0</v>
      </c>
    </row>
    <row r="15" spans="1:8" ht="17.45" customHeight="1" x14ac:dyDescent="0.25">
      <c r="A15" s="103"/>
      <c r="B15" s="2"/>
      <c r="C15" s="2"/>
      <c r="D15" s="2"/>
      <c r="E15" s="2"/>
      <c r="F15" s="2"/>
      <c r="G15" s="130">
        <f t="shared" si="0"/>
        <v>0</v>
      </c>
      <c r="H15" s="134">
        <f t="shared" si="1"/>
        <v>0</v>
      </c>
    </row>
    <row r="16" spans="1:8" s="129" customFormat="1" ht="17.45" customHeight="1" thickBot="1" x14ac:dyDescent="0.3">
      <c r="A16" s="126" t="s">
        <v>85</v>
      </c>
      <c r="B16" s="127" t="s">
        <v>184</v>
      </c>
      <c r="C16" s="128">
        <f>C9+C10+C11+C12+C13+C14+C15</f>
        <v>0</v>
      </c>
      <c r="D16" s="128">
        <f t="shared" ref="D16:H16" si="2">D9+D10+D11+D12+D13+D14+D15</f>
        <v>0</v>
      </c>
      <c r="E16" s="128">
        <f t="shared" si="2"/>
        <v>0</v>
      </c>
      <c r="F16" s="128">
        <f t="shared" si="2"/>
        <v>0</v>
      </c>
      <c r="G16" s="128">
        <f t="shared" si="2"/>
        <v>0</v>
      </c>
      <c r="H16" s="135">
        <f t="shared" si="2"/>
        <v>0</v>
      </c>
    </row>
    <row r="18" spans="1:8" x14ac:dyDescent="0.25">
      <c r="B18" s="25"/>
      <c r="C18" s="25"/>
    </row>
    <row r="19" spans="1:8" ht="15" customHeight="1" x14ac:dyDescent="0.25">
      <c r="A19" s="50"/>
      <c r="B19" s="51" t="s">
        <v>128</v>
      </c>
      <c r="C19" s="51"/>
      <c r="D19" s="466" t="s">
        <v>468</v>
      </c>
      <c r="E19" s="467"/>
      <c r="F19" s="65"/>
      <c r="G19" s="508" t="s">
        <v>163</v>
      </c>
      <c r="H19" s="508"/>
    </row>
    <row r="20" spans="1:8" x14ac:dyDescent="0.25">
      <c r="A20" s="50"/>
      <c r="B20" s="53" t="s">
        <v>130</v>
      </c>
      <c r="C20" s="51"/>
      <c r="D20" s="469" t="s">
        <v>89</v>
      </c>
      <c r="E20" s="469"/>
      <c r="F20" s="66"/>
      <c r="G20" s="452" t="s">
        <v>92</v>
      </c>
      <c r="H20" s="452"/>
    </row>
    <row r="21" spans="1:8" x14ac:dyDescent="0.25">
      <c r="A21" s="50"/>
      <c r="B21" s="51"/>
      <c r="C21" s="51"/>
      <c r="D21" s="52"/>
      <c r="E21" s="52"/>
      <c r="F21" s="52"/>
      <c r="G21" s="52"/>
      <c r="H21" s="52"/>
    </row>
    <row r="22" spans="1:8" ht="26.25" customHeight="1" x14ac:dyDescent="0.25">
      <c r="A22" s="470" t="s">
        <v>471</v>
      </c>
      <c r="B22" s="470"/>
      <c r="C22" s="51"/>
      <c r="D22" s="52"/>
      <c r="E22" s="52"/>
      <c r="F22" s="52"/>
      <c r="G22" s="52"/>
      <c r="H22" s="52"/>
    </row>
  </sheetData>
  <mergeCells count="15">
    <mergeCell ref="A22:B22"/>
    <mergeCell ref="A4:A7"/>
    <mergeCell ref="B4:B7"/>
    <mergeCell ref="D19:E19"/>
    <mergeCell ref="D20:E20"/>
    <mergeCell ref="G19:H19"/>
    <mergeCell ref="G20:H20"/>
    <mergeCell ref="A2:F2"/>
    <mergeCell ref="C4:C7"/>
    <mergeCell ref="D4:D7"/>
    <mergeCell ref="E4:G5"/>
    <mergeCell ref="E6:E7"/>
    <mergeCell ref="F6:F7"/>
    <mergeCell ref="G6:G7"/>
    <mergeCell ref="H4:H7"/>
  </mergeCells>
  <pageMargins left="0.25" right="0.25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L20"/>
  <sheetViews>
    <sheetView zoomScaleNormal="100" workbookViewId="0">
      <selection activeCell="L16" sqref="L15:L16"/>
    </sheetView>
  </sheetViews>
  <sheetFormatPr defaultRowHeight="15" x14ac:dyDescent="0.25"/>
  <cols>
    <col min="1" max="1" width="6" customWidth="1"/>
    <col min="2" max="2" width="25.28515625" customWidth="1"/>
    <col min="3" max="3" width="15.5703125" customWidth="1"/>
    <col min="4" max="4" width="14.42578125" customWidth="1"/>
    <col min="5" max="5" width="13.85546875" customWidth="1"/>
    <col min="6" max="8" width="14.28515625" customWidth="1"/>
    <col min="9" max="9" width="13.140625" customWidth="1"/>
    <col min="10" max="11" width="11.85546875" bestFit="1" customWidth="1"/>
    <col min="12" max="12" width="13.28515625" customWidth="1"/>
  </cols>
  <sheetData>
    <row r="1" spans="1:12" ht="25.5" customHeight="1" x14ac:dyDescent="0.25">
      <c r="A1" s="264"/>
      <c r="B1" s="264"/>
      <c r="C1" s="51"/>
      <c r="D1" s="52"/>
      <c r="E1" s="52"/>
      <c r="F1" s="52"/>
      <c r="G1" s="52"/>
      <c r="H1" s="52"/>
    </row>
    <row r="2" spans="1:12" ht="40.5" customHeight="1" x14ac:dyDescent="0.25">
      <c r="A2" s="574" t="s">
        <v>278</v>
      </c>
      <c r="B2" s="574"/>
      <c r="C2" s="574"/>
      <c r="D2" s="574"/>
      <c r="E2" s="574"/>
      <c r="F2" s="574"/>
      <c r="G2" s="574"/>
      <c r="H2" s="574"/>
    </row>
    <row r="3" spans="1:12" ht="27.75" customHeight="1" thickBot="1" x14ac:dyDescent="0.3"/>
    <row r="4" spans="1:12" ht="47.25" customHeight="1" x14ac:dyDescent="0.25">
      <c r="A4" s="555" t="s">
        <v>0</v>
      </c>
      <c r="B4" s="503" t="s">
        <v>445</v>
      </c>
      <c r="C4" s="575" t="s">
        <v>301</v>
      </c>
      <c r="D4" s="576"/>
      <c r="E4" s="577"/>
      <c r="F4" s="575" t="s">
        <v>240</v>
      </c>
      <c r="G4" s="576"/>
      <c r="H4" s="578"/>
    </row>
    <row r="5" spans="1:12" x14ac:dyDescent="0.25">
      <c r="A5" s="556"/>
      <c r="B5" s="558"/>
      <c r="C5" s="579" t="s">
        <v>236</v>
      </c>
      <c r="D5" s="580" t="s">
        <v>237</v>
      </c>
      <c r="E5" s="581"/>
      <c r="F5" s="579" t="s">
        <v>236</v>
      </c>
      <c r="G5" s="580" t="s">
        <v>237</v>
      </c>
      <c r="H5" s="582"/>
    </row>
    <row r="6" spans="1:12" ht="24" x14ac:dyDescent="0.25">
      <c r="A6" s="556"/>
      <c r="B6" s="558"/>
      <c r="C6" s="519"/>
      <c r="D6" s="62" t="s">
        <v>238</v>
      </c>
      <c r="E6" s="62" t="s">
        <v>239</v>
      </c>
      <c r="F6" s="519"/>
      <c r="G6" s="62" t="s">
        <v>238</v>
      </c>
      <c r="H6" s="265" t="s">
        <v>239</v>
      </c>
    </row>
    <row r="7" spans="1:12" x14ac:dyDescent="0.25">
      <c r="A7" s="131">
        <v>1</v>
      </c>
      <c r="B7" s="132">
        <v>2</v>
      </c>
      <c r="C7" s="132">
        <v>3</v>
      </c>
      <c r="D7" s="132">
        <v>4</v>
      </c>
      <c r="E7" s="132">
        <v>5</v>
      </c>
      <c r="F7" s="132">
        <v>6</v>
      </c>
      <c r="G7" s="132">
        <v>7</v>
      </c>
      <c r="H7" s="133">
        <v>8</v>
      </c>
    </row>
    <row r="8" spans="1:12" ht="30" x14ac:dyDescent="0.25">
      <c r="A8" s="215" t="s">
        <v>6</v>
      </c>
      <c r="B8" s="211" t="s">
        <v>302</v>
      </c>
      <c r="C8" s="216">
        <v>13050</v>
      </c>
      <c r="D8" s="216"/>
      <c r="E8" s="216"/>
      <c r="F8" s="216">
        <v>0</v>
      </c>
      <c r="G8" s="217">
        <v>0</v>
      </c>
      <c r="H8" s="218">
        <v>0</v>
      </c>
      <c r="K8" s="188"/>
    </row>
    <row r="9" spans="1:12" x14ac:dyDescent="0.25">
      <c r="A9" s="103"/>
      <c r="B9" s="206"/>
      <c r="C9" s="214"/>
      <c r="D9" s="214"/>
      <c r="E9" s="214"/>
      <c r="F9" s="214"/>
      <c r="G9" s="212"/>
      <c r="H9" s="213"/>
    </row>
    <row r="10" spans="1:12" ht="15.75" thickBot="1" x14ac:dyDescent="0.3">
      <c r="A10" s="126" t="s">
        <v>85</v>
      </c>
      <c r="B10" s="127" t="s">
        <v>184</v>
      </c>
      <c r="C10" s="128">
        <f t="shared" ref="C10:H10" si="0">SUM(C8:C9)</f>
        <v>13050</v>
      </c>
      <c r="D10" s="128">
        <f t="shared" si="0"/>
        <v>0</v>
      </c>
      <c r="E10" s="128">
        <f t="shared" si="0"/>
        <v>0</v>
      </c>
      <c r="F10" s="128">
        <f t="shared" si="0"/>
        <v>0</v>
      </c>
      <c r="G10" s="128">
        <f t="shared" si="0"/>
        <v>0</v>
      </c>
      <c r="H10" s="128">
        <f t="shared" si="0"/>
        <v>0</v>
      </c>
      <c r="I10" s="30"/>
    </row>
    <row r="11" spans="1:12" x14ac:dyDescent="0.25">
      <c r="F11" s="30"/>
      <c r="L11" s="188"/>
    </row>
    <row r="12" spans="1:12" x14ac:dyDescent="0.25">
      <c r="B12" s="25"/>
      <c r="C12" s="25"/>
    </row>
    <row r="13" spans="1:12" x14ac:dyDescent="0.25">
      <c r="A13" s="50"/>
      <c r="B13" s="51" t="s">
        <v>128</v>
      </c>
      <c r="C13" s="51"/>
      <c r="D13" s="466" t="s">
        <v>468</v>
      </c>
      <c r="E13" s="467"/>
      <c r="F13" s="65"/>
      <c r="G13" s="508" t="s">
        <v>163</v>
      </c>
      <c r="H13" s="508"/>
    </row>
    <row r="14" spans="1:12" x14ac:dyDescent="0.25">
      <c r="A14" s="50"/>
      <c r="B14" s="53" t="s">
        <v>130</v>
      </c>
      <c r="C14" s="51"/>
      <c r="D14" s="469" t="s">
        <v>89</v>
      </c>
      <c r="E14" s="469"/>
      <c r="F14" s="66"/>
      <c r="G14" s="452" t="s">
        <v>92</v>
      </c>
      <c r="H14" s="452"/>
    </row>
    <row r="15" spans="1:12" x14ac:dyDescent="0.25">
      <c r="A15" s="50"/>
      <c r="B15" s="51"/>
      <c r="C15" s="51"/>
      <c r="D15" s="52"/>
      <c r="E15" s="52"/>
      <c r="F15" s="52"/>
      <c r="G15" s="52"/>
      <c r="H15" s="52"/>
    </row>
    <row r="16" spans="1:12" x14ac:dyDescent="0.25">
      <c r="A16" s="470" t="s">
        <v>471</v>
      </c>
      <c r="B16" s="470"/>
      <c r="C16" s="266"/>
      <c r="D16" s="52"/>
      <c r="E16" s="52"/>
      <c r="F16" s="52"/>
      <c r="G16" s="52"/>
      <c r="H16" s="52"/>
    </row>
    <row r="17" spans="3:3" ht="25.5" customHeight="1" x14ac:dyDescent="0.25"/>
    <row r="20" spans="3:3" x14ac:dyDescent="0.25">
      <c r="C20" s="30"/>
    </row>
  </sheetData>
  <mergeCells count="14">
    <mergeCell ref="D13:E13"/>
    <mergeCell ref="G13:H13"/>
    <mergeCell ref="D14:E14"/>
    <mergeCell ref="G14:H14"/>
    <mergeCell ref="A16:B16"/>
    <mergeCell ref="A2:H2"/>
    <mergeCell ref="A4:A6"/>
    <mergeCell ref="B4:B6"/>
    <mergeCell ref="C4:E4"/>
    <mergeCell ref="F4:H4"/>
    <mergeCell ref="C5:C6"/>
    <mergeCell ref="D5:E5"/>
    <mergeCell ref="F5:F6"/>
    <mergeCell ref="G5:H5"/>
  </mergeCells>
  <pageMargins left="1.1023622047244095" right="0.70866141732283472" top="0.74803149606299213" bottom="0.74803149606299213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U62"/>
  <sheetViews>
    <sheetView topLeftCell="C52" zoomScaleNormal="100" workbookViewId="0">
      <selection activeCell="D71" sqref="D71"/>
    </sheetView>
  </sheetViews>
  <sheetFormatPr defaultRowHeight="15" x14ac:dyDescent="0.25"/>
  <cols>
    <col min="1" max="1" width="4.42578125" customWidth="1"/>
    <col min="2" max="2" width="37" customWidth="1"/>
    <col min="3" max="3" width="19.85546875" customWidth="1"/>
    <col min="4" max="4" width="20.28515625" customWidth="1"/>
    <col min="5" max="5" width="1.28515625" customWidth="1"/>
    <col min="6" max="6" width="1.5703125" customWidth="1"/>
    <col min="7" max="8" width="2.140625" customWidth="1"/>
    <col min="9" max="9" width="12.28515625" customWidth="1"/>
    <col min="10" max="10" width="22.7109375" customWidth="1"/>
    <col min="11" max="11" width="11.42578125" customWidth="1"/>
    <col min="12" max="12" width="9.42578125" customWidth="1"/>
    <col min="13" max="13" width="5.85546875" customWidth="1"/>
    <col min="14" max="14" width="8.7109375" customWidth="1"/>
    <col min="15" max="15" width="8" customWidth="1"/>
    <col min="16" max="16" width="8.5703125" customWidth="1"/>
    <col min="18" max="18" width="9.85546875" bestFit="1" customWidth="1"/>
  </cols>
  <sheetData>
    <row r="1" spans="1:20" x14ac:dyDescent="0.25">
      <c r="A1" s="129" t="s">
        <v>361</v>
      </c>
      <c r="B1" s="129"/>
      <c r="C1" s="129"/>
      <c r="D1" s="129"/>
    </row>
    <row r="2" spans="1:20" ht="17.25" customHeight="1" x14ac:dyDescent="0.25">
      <c r="A2" s="583" t="s">
        <v>362</v>
      </c>
      <c r="B2" s="583"/>
      <c r="C2" s="583"/>
      <c r="D2" s="583"/>
      <c r="E2" s="1"/>
      <c r="F2" s="1"/>
      <c r="I2" s="355"/>
      <c r="J2" s="356" t="s">
        <v>490</v>
      </c>
      <c r="K2" s="357"/>
      <c r="L2" s="358"/>
      <c r="M2" s="358"/>
      <c r="N2" s="358"/>
    </row>
    <row r="3" spans="1:20" x14ac:dyDescent="0.25">
      <c r="A3" s="583"/>
      <c r="B3" s="583"/>
      <c r="C3" s="583"/>
      <c r="D3" s="583"/>
      <c r="I3" s="359" t="s">
        <v>491</v>
      </c>
      <c r="J3" s="360"/>
      <c r="K3" s="357"/>
      <c r="L3" s="358"/>
      <c r="N3" s="358"/>
    </row>
    <row r="4" spans="1:20" ht="24" customHeight="1" x14ac:dyDescent="0.25">
      <c r="A4" s="33" t="s">
        <v>90</v>
      </c>
      <c r="B4" s="13"/>
      <c r="C4" s="13"/>
      <c r="D4" s="13"/>
      <c r="I4" s="355"/>
      <c r="J4" s="360"/>
      <c r="K4" s="357"/>
      <c r="L4" s="358"/>
      <c r="M4" s="358"/>
      <c r="N4" s="358"/>
    </row>
    <row r="5" spans="1:20" ht="21" customHeight="1" thickBot="1" x14ac:dyDescent="0.3">
      <c r="A5" s="37"/>
      <c r="B5" s="38"/>
      <c r="C5" s="13"/>
      <c r="D5" s="38"/>
      <c r="I5" s="345" t="s">
        <v>349</v>
      </c>
      <c r="J5" s="346" t="s">
        <v>350</v>
      </c>
      <c r="K5" s="346" t="s">
        <v>351</v>
      </c>
    </row>
    <row r="6" spans="1:20" ht="24" customHeight="1" x14ac:dyDescent="0.25">
      <c r="A6" s="31" t="s">
        <v>0</v>
      </c>
      <c r="B6" s="32" t="s">
        <v>106</v>
      </c>
      <c r="C6" s="380" t="s">
        <v>454</v>
      </c>
      <c r="D6" s="381" t="s">
        <v>489</v>
      </c>
      <c r="I6" s="329" t="s">
        <v>477</v>
      </c>
      <c r="J6" s="330" t="s">
        <v>478</v>
      </c>
      <c r="K6" s="361">
        <v>147.6</v>
      </c>
      <c r="L6" s="362"/>
      <c r="M6" s="358"/>
      <c r="N6" s="358"/>
    </row>
    <row r="7" spans="1:20" ht="33" customHeight="1" x14ac:dyDescent="0.25">
      <c r="A7" s="6" t="s">
        <v>6</v>
      </c>
      <c r="B7" s="18" t="s">
        <v>303</v>
      </c>
      <c r="C7" s="353">
        <v>300239.59999999998</v>
      </c>
      <c r="D7" s="382">
        <v>404044.3</v>
      </c>
      <c r="I7" s="329" t="s">
        <v>392</v>
      </c>
      <c r="J7" s="330" t="s">
        <v>446</v>
      </c>
      <c r="K7" s="363">
        <v>403901.87</v>
      </c>
      <c r="L7" s="362"/>
      <c r="M7" s="358"/>
      <c r="N7" s="358"/>
    </row>
    <row r="8" spans="1:20" ht="27" customHeight="1" x14ac:dyDescent="0.25">
      <c r="A8" s="6" t="s">
        <v>71</v>
      </c>
      <c r="B8" s="18" t="s">
        <v>304</v>
      </c>
      <c r="C8" s="353"/>
      <c r="D8" s="354"/>
      <c r="I8" s="329" t="s">
        <v>479</v>
      </c>
      <c r="J8" s="330" t="s">
        <v>480</v>
      </c>
      <c r="K8" s="364">
        <v>13</v>
      </c>
      <c r="L8" s="362"/>
      <c r="M8" s="358"/>
      <c r="N8" s="358"/>
    </row>
    <row r="9" spans="1:20" ht="33.75" x14ac:dyDescent="0.25">
      <c r="A9" s="6" t="s">
        <v>79</v>
      </c>
      <c r="B9" s="18" t="s">
        <v>356</v>
      </c>
      <c r="C9" s="353">
        <v>83417.31</v>
      </c>
      <c r="D9" s="382">
        <v>25511.91</v>
      </c>
      <c r="I9" s="329" t="s">
        <v>393</v>
      </c>
      <c r="J9" s="330" t="s">
        <v>394</v>
      </c>
      <c r="K9" s="364">
        <v>17918.91</v>
      </c>
      <c r="L9" s="362"/>
      <c r="M9" s="358"/>
      <c r="N9" s="358"/>
    </row>
    <row r="10" spans="1:20" ht="33.75" x14ac:dyDescent="0.25">
      <c r="A10" s="6" t="s">
        <v>16</v>
      </c>
      <c r="B10" s="18" t="s">
        <v>306</v>
      </c>
      <c r="C10" s="353"/>
      <c r="D10" s="354"/>
      <c r="I10" s="329" t="s">
        <v>395</v>
      </c>
      <c r="J10" s="330" t="s">
        <v>396</v>
      </c>
      <c r="K10" s="365">
        <v>273.62</v>
      </c>
      <c r="L10" s="366" t="s">
        <v>357</v>
      </c>
      <c r="M10" s="358"/>
      <c r="N10" s="358"/>
    </row>
    <row r="11" spans="1:20" ht="22.5" x14ac:dyDescent="0.25">
      <c r="A11" s="6" t="s">
        <v>17</v>
      </c>
      <c r="B11" s="18" t="s">
        <v>308</v>
      </c>
      <c r="C11" s="353"/>
      <c r="D11" s="354"/>
      <c r="I11" s="329" t="s">
        <v>447</v>
      </c>
      <c r="J11" s="330" t="s">
        <v>448</v>
      </c>
      <c r="K11" s="367">
        <v>96</v>
      </c>
      <c r="L11" s="368">
        <f>K11</f>
        <v>96</v>
      </c>
      <c r="M11" s="358"/>
      <c r="N11" s="358"/>
    </row>
    <row r="12" spans="1:20" ht="29.25" customHeight="1" x14ac:dyDescent="0.25">
      <c r="A12" s="6" t="s">
        <v>226</v>
      </c>
      <c r="B12" s="18" t="s">
        <v>310</v>
      </c>
      <c r="C12" s="353"/>
      <c r="D12" s="354">
        <v>9403.35</v>
      </c>
      <c r="E12" s="30"/>
      <c r="I12" s="329" t="s">
        <v>397</v>
      </c>
      <c r="J12" s="330" t="s">
        <v>398</v>
      </c>
      <c r="K12" s="348">
        <v>1855.04</v>
      </c>
      <c r="L12" s="362"/>
      <c r="M12" s="358"/>
      <c r="N12" s="358"/>
    </row>
    <row r="13" spans="1:20" ht="26.25" customHeight="1" x14ac:dyDescent="0.25">
      <c r="A13" s="6" t="s">
        <v>227</v>
      </c>
      <c r="B13" s="18" t="s">
        <v>312</v>
      </c>
      <c r="C13" s="353">
        <v>0</v>
      </c>
      <c r="D13" s="354">
        <v>147.6</v>
      </c>
      <c r="I13" s="329" t="s">
        <v>481</v>
      </c>
      <c r="J13" s="369" t="s">
        <v>482</v>
      </c>
      <c r="K13" s="370">
        <v>9403.35</v>
      </c>
      <c r="L13" s="371">
        <f>K13</f>
        <v>9403.35</v>
      </c>
      <c r="M13" s="358"/>
      <c r="N13" s="358"/>
    </row>
    <row r="14" spans="1:20" ht="38.25" x14ac:dyDescent="0.25">
      <c r="A14" s="6" t="s">
        <v>415</v>
      </c>
      <c r="B14" s="18" t="s">
        <v>387</v>
      </c>
      <c r="C14" s="353"/>
      <c r="D14" s="354"/>
      <c r="I14" s="329" t="s">
        <v>399</v>
      </c>
      <c r="J14" s="330" t="s">
        <v>400</v>
      </c>
      <c r="K14" s="348">
        <v>14002.18</v>
      </c>
      <c r="L14" s="372">
        <f>T29</f>
        <v>1898.8799999999999</v>
      </c>
      <c r="M14" s="411" t="s">
        <v>492</v>
      </c>
      <c r="N14" s="412">
        <v>11881.46</v>
      </c>
      <c r="O14" s="413">
        <v>104.11</v>
      </c>
      <c r="P14" s="415">
        <v>117.73</v>
      </c>
      <c r="Q14" s="417">
        <f>SUM(L14:P14)</f>
        <v>14002.179999999998</v>
      </c>
      <c r="R14">
        <v>1905.17</v>
      </c>
      <c r="T14">
        <v>42.39</v>
      </c>
    </row>
    <row r="15" spans="1:20" ht="33.75" x14ac:dyDescent="0.25">
      <c r="A15" s="6" t="s">
        <v>416</v>
      </c>
      <c r="B15" s="18" t="s">
        <v>358</v>
      </c>
      <c r="C15" s="353">
        <v>175.6</v>
      </c>
      <c r="D15" s="354">
        <v>96</v>
      </c>
      <c r="H15">
        <f>SUM(E15:G15)</f>
        <v>0</v>
      </c>
      <c r="I15" s="329" t="s">
        <v>483</v>
      </c>
      <c r="J15" s="330" t="s">
        <v>484</v>
      </c>
      <c r="K15" s="348">
        <v>1470</v>
      </c>
      <c r="L15" s="362"/>
      <c r="M15" s="358"/>
      <c r="N15" s="373" t="s">
        <v>507</v>
      </c>
      <c r="O15" s="414" t="s">
        <v>508</v>
      </c>
      <c r="P15" s="416" t="s">
        <v>509</v>
      </c>
      <c r="Q15" s="418"/>
      <c r="R15">
        <v>-1.59</v>
      </c>
      <c r="T15">
        <v>1.26</v>
      </c>
    </row>
    <row r="16" spans="1:20" ht="22.5" x14ac:dyDescent="0.25">
      <c r="A16" s="6" t="s">
        <v>417</v>
      </c>
      <c r="B16" s="18" t="s">
        <v>357</v>
      </c>
      <c r="C16" s="353">
        <v>428.84</v>
      </c>
      <c r="D16" s="382">
        <v>273.62</v>
      </c>
      <c r="I16" s="329" t="s">
        <v>401</v>
      </c>
      <c r="J16" s="330" t="s">
        <v>402</v>
      </c>
      <c r="K16" s="348">
        <v>1.61</v>
      </c>
      <c r="L16" s="362"/>
      <c r="M16" s="358"/>
      <c r="N16" s="358"/>
      <c r="R16">
        <v>-3.07</v>
      </c>
      <c r="T16">
        <v>22.98</v>
      </c>
    </row>
    <row r="17" spans="1:21" ht="22.5" x14ac:dyDescent="0.25">
      <c r="A17" s="6" t="s">
        <v>418</v>
      </c>
      <c r="B17" s="18" t="s">
        <v>342</v>
      </c>
      <c r="C17" s="353">
        <v>9938.9</v>
      </c>
      <c r="D17" s="354">
        <v>234.9</v>
      </c>
      <c r="I17" s="329" t="s">
        <v>485</v>
      </c>
      <c r="J17" s="330" t="s">
        <v>486</v>
      </c>
      <c r="K17" s="363">
        <v>142.43</v>
      </c>
      <c r="L17" s="374">
        <f>K7+K17</f>
        <v>404044.3</v>
      </c>
      <c r="M17" s="358"/>
      <c r="N17" s="358"/>
      <c r="R17">
        <v>-1.63</v>
      </c>
      <c r="T17">
        <v>650</v>
      </c>
    </row>
    <row r="18" spans="1:21" ht="25.5" x14ac:dyDescent="0.25">
      <c r="A18" s="6" t="s">
        <v>419</v>
      </c>
      <c r="B18" s="18" t="s">
        <v>348</v>
      </c>
      <c r="C18" s="382">
        <v>3378.18</v>
      </c>
      <c r="D18" s="382">
        <v>1855.04</v>
      </c>
      <c r="I18" s="329" t="s">
        <v>403</v>
      </c>
      <c r="J18" s="330" t="s">
        <v>404</v>
      </c>
      <c r="K18" s="375">
        <v>234.9</v>
      </c>
      <c r="L18" s="376">
        <f>K18</f>
        <v>234.9</v>
      </c>
      <c r="M18" s="358"/>
      <c r="N18" s="358"/>
      <c r="R18">
        <f>SUM(R14:R17)</f>
        <v>1898.88</v>
      </c>
      <c r="T18">
        <v>1.32</v>
      </c>
    </row>
    <row r="19" spans="1:21" ht="45.75" customHeight="1" x14ac:dyDescent="0.25">
      <c r="A19" s="6" t="s">
        <v>420</v>
      </c>
      <c r="B19" s="18" t="s">
        <v>388</v>
      </c>
      <c r="C19" s="383">
        <v>697.52</v>
      </c>
      <c r="D19" s="384">
        <v>1898.88</v>
      </c>
      <c r="H19">
        <f>+E17+F17</f>
        <v>0</v>
      </c>
      <c r="I19" s="329" t="s">
        <v>487</v>
      </c>
      <c r="J19" s="330" t="s">
        <v>488</v>
      </c>
      <c r="K19" s="364">
        <v>7580</v>
      </c>
      <c r="L19" s="377">
        <f>K8+K9+K19</f>
        <v>25511.91</v>
      </c>
      <c r="M19" s="358"/>
      <c r="N19" s="358"/>
      <c r="R19" s="400">
        <f>+K14-R18</f>
        <v>12103.3</v>
      </c>
      <c r="T19">
        <v>11.59</v>
      </c>
    </row>
    <row r="20" spans="1:21" ht="22.5" x14ac:dyDescent="0.25">
      <c r="A20" s="6" t="s">
        <v>421</v>
      </c>
      <c r="B20" s="18" t="s">
        <v>343</v>
      </c>
      <c r="C20" s="354"/>
      <c r="D20" s="354">
        <v>1470</v>
      </c>
      <c r="I20" s="329" t="s">
        <v>405</v>
      </c>
      <c r="J20" s="330" t="s">
        <v>406</v>
      </c>
      <c r="K20" s="348">
        <v>30350</v>
      </c>
      <c r="L20" s="584" t="s">
        <v>493</v>
      </c>
      <c r="M20" s="585"/>
      <c r="N20" s="378"/>
      <c r="R20">
        <v>11881.46</v>
      </c>
      <c r="T20">
        <v>7.01</v>
      </c>
    </row>
    <row r="21" spans="1:21" x14ac:dyDescent="0.25">
      <c r="A21" s="6" t="s">
        <v>422</v>
      </c>
      <c r="B21" s="18" t="s">
        <v>344</v>
      </c>
      <c r="C21" s="382">
        <v>3.35</v>
      </c>
      <c r="D21" s="382">
        <v>1.61</v>
      </c>
      <c r="I21" s="349"/>
      <c r="J21" s="350" t="s">
        <v>407</v>
      </c>
      <c r="K21" s="351">
        <v>487390.50999999989</v>
      </c>
      <c r="L21" s="378"/>
      <c r="M21" s="379"/>
      <c r="N21" s="358"/>
      <c r="R21" s="400">
        <f>+R19-R20</f>
        <v>221.84000000000015</v>
      </c>
      <c r="T21">
        <v>1.06</v>
      </c>
    </row>
    <row r="22" spans="1:21" ht="25.5" x14ac:dyDescent="0.25">
      <c r="A22" s="6" t="s">
        <v>423</v>
      </c>
      <c r="B22" s="18" t="s">
        <v>347</v>
      </c>
      <c r="C22" s="354"/>
      <c r="D22" s="354"/>
      <c r="M22" s="358"/>
      <c r="N22" s="358"/>
      <c r="T22">
        <v>1.67</v>
      </c>
    </row>
    <row r="23" spans="1:21" ht="25.5" x14ac:dyDescent="0.25">
      <c r="A23" s="6" t="s">
        <v>424</v>
      </c>
      <c r="B23" s="18" t="s">
        <v>345</v>
      </c>
      <c r="C23" s="382">
        <v>19300</v>
      </c>
      <c r="D23" s="382">
        <v>30350</v>
      </c>
      <c r="M23" s="358"/>
      <c r="N23" s="358"/>
      <c r="R23">
        <v>104.11</v>
      </c>
      <c r="T23">
        <v>590</v>
      </c>
    </row>
    <row r="24" spans="1:21" ht="27" customHeight="1" x14ac:dyDescent="0.25">
      <c r="A24" s="6" t="s">
        <v>425</v>
      </c>
      <c r="B24" s="18" t="s">
        <v>506</v>
      </c>
      <c r="C24" s="354"/>
      <c r="D24" s="354">
        <v>117.73</v>
      </c>
      <c r="M24" s="358"/>
      <c r="N24" s="358"/>
      <c r="R24">
        <v>117.73</v>
      </c>
      <c r="T24">
        <v>62.4</v>
      </c>
    </row>
    <row r="25" spans="1:21" ht="24" customHeight="1" x14ac:dyDescent="0.25">
      <c r="A25" s="6" t="s">
        <v>426</v>
      </c>
      <c r="B25" s="18" t="s">
        <v>390</v>
      </c>
      <c r="C25" s="354">
        <v>480.22</v>
      </c>
      <c r="D25" s="354">
        <v>104.11</v>
      </c>
      <c r="M25" s="358"/>
      <c r="N25" s="358"/>
      <c r="R25">
        <f>SUM(R23:R24)</f>
        <v>221.84</v>
      </c>
      <c r="T25">
        <v>74.3</v>
      </c>
    </row>
    <row r="26" spans="1:21" ht="52.5" customHeight="1" thickBot="1" x14ac:dyDescent="0.3">
      <c r="A26" s="303" t="s">
        <v>427</v>
      </c>
      <c r="B26" s="419" t="s">
        <v>504</v>
      </c>
      <c r="C26" s="420">
        <v>0</v>
      </c>
      <c r="D26" s="424">
        <v>11881.46</v>
      </c>
      <c r="M26" s="358"/>
      <c r="N26" s="358"/>
      <c r="R26" s="401">
        <f>+R25-R21</f>
        <v>0</v>
      </c>
      <c r="T26">
        <v>225.32</v>
      </c>
    </row>
    <row r="27" spans="1:21" ht="42" customHeight="1" thickBot="1" x14ac:dyDescent="0.3">
      <c r="A27" s="421" t="s">
        <v>99</v>
      </c>
      <c r="B27" s="422"/>
      <c r="C27" s="423">
        <f>SUM(C7:C26)</f>
        <v>418059.51999999996</v>
      </c>
      <c r="D27" s="423">
        <f>SUM(D7:D26)</f>
        <v>487390.50999999989</v>
      </c>
      <c r="E27">
        <v>417839.54</v>
      </c>
      <c r="F27" s="30">
        <f>+D27-E27</f>
        <v>69550.969999999914</v>
      </c>
      <c r="I27" s="401">
        <f>+D27-K21</f>
        <v>0</v>
      </c>
      <c r="M27" s="358"/>
      <c r="N27" s="358"/>
      <c r="T27">
        <v>207.58</v>
      </c>
    </row>
    <row r="28" spans="1:21" x14ac:dyDescent="0.25">
      <c r="M28" s="358"/>
      <c r="N28" s="358"/>
    </row>
    <row r="29" spans="1:21" x14ac:dyDescent="0.25">
      <c r="A29" s="33" t="s">
        <v>93</v>
      </c>
      <c r="B29" s="41"/>
      <c r="C29" s="41"/>
      <c r="D29" s="41"/>
      <c r="M29" s="358"/>
      <c r="N29" s="358"/>
      <c r="T29">
        <f>SUM(T14:T28)</f>
        <v>1898.8799999999999</v>
      </c>
      <c r="U29">
        <f>+T29-R18</f>
        <v>0</v>
      </c>
    </row>
    <row r="30" spans="1:21" ht="12" customHeight="1" thickBot="1" x14ac:dyDescent="0.3">
      <c r="A30" s="42"/>
      <c r="B30" s="38"/>
      <c r="C30" s="13"/>
      <c r="D30" s="13"/>
      <c r="M30" s="358"/>
      <c r="N30" s="358"/>
    </row>
    <row r="31" spans="1:21" ht="15.75" thickBot="1" x14ac:dyDescent="0.3">
      <c r="A31" s="31" t="s">
        <v>0</v>
      </c>
      <c r="B31" s="32" t="s">
        <v>29</v>
      </c>
      <c r="C31" s="294" t="s">
        <v>454</v>
      </c>
      <c r="D31" s="388" t="s">
        <v>489</v>
      </c>
      <c r="M31" s="358"/>
      <c r="N31" s="358"/>
    </row>
    <row r="32" spans="1:21" ht="25.5" x14ac:dyDescent="0.25">
      <c r="A32" s="6" t="s">
        <v>30</v>
      </c>
      <c r="B32" s="18" t="s">
        <v>359</v>
      </c>
      <c r="C32" s="389"/>
      <c r="D32" s="390"/>
      <c r="I32" s="385"/>
      <c r="J32" s="386"/>
      <c r="K32" s="387"/>
    </row>
    <row r="33" spans="1:12" x14ac:dyDescent="0.25">
      <c r="A33" s="6" t="s">
        <v>31</v>
      </c>
      <c r="B33" s="18" t="s">
        <v>319</v>
      </c>
      <c r="C33" s="389"/>
      <c r="D33" s="354"/>
    </row>
    <row r="34" spans="1:12" ht="24" customHeight="1" x14ac:dyDescent="0.25">
      <c r="A34" s="6" t="s">
        <v>305</v>
      </c>
      <c r="B34" s="18" t="s">
        <v>320</v>
      </c>
      <c r="C34" s="389"/>
      <c r="D34" s="354"/>
    </row>
    <row r="35" spans="1:12" ht="25.5" x14ac:dyDescent="0.25">
      <c r="A35" s="6" t="s">
        <v>36</v>
      </c>
      <c r="B35" s="18" t="s">
        <v>321</v>
      </c>
      <c r="C35" s="389"/>
      <c r="D35" s="354"/>
    </row>
    <row r="36" spans="1:12" ht="25.5" x14ac:dyDescent="0.25">
      <c r="A36" s="6" t="s">
        <v>307</v>
      </c>
      <c r="B36" s="18" t="s">
        <v>322</v>
      </c>
      <c r="C36" s="389"/>
      <c r="D36" s="354"/>
    </row>
    <row r="37" spans="1:12" ht="28.5" customHeight="1" x14ac:dyDescent="0.25">
      <c r="A37" s="6" t="s">
        <v>309</v>
      </c>
      <c r="B37" s="18" t="s">
        <v>323</v>
      </c>
      <c r="C37" s="389"/>
      <c r="D37" s="354"/>
      <c r="I37" s="329" t="s">
        <v>449</v>
      </c>
      <c r="J37" s="330" t="s">
        <v>450</v>
      </c>
      <c r="K37" s="348">
        <v>0</v>
      </c>
      <c r="L37" s="362"/>
    </row>
    <row r="38" spans="1:12" ht="38.25" x14ac:dyDescent="0.25">
      <c r="A38" s="6" t="s">
        <v>311</v>
      </c>
      <c r="B38" s="18" t="s">
        <v>324</v>
      </c>
      <c r="C38" s="389"/>
      <c r="D38" s="354"/>
      <c r="I38" s="329" t="s">
        <v>455</v>
      </c>
      <c r="J38" s="330" t="s">
        <v>456</v>
      </c>
      <c r="K38" s="348">
        <v>16</v>
      </c>
      <c r="L38" s="362"/>
    </row>
    <row r="39" spans="1:12" ht="33.75" x14ac:dyDescent="0.25">
      <c r="A39" s="6" t="s">
        <v>313</v>
      </c>
      <c r="B39" s="18" t="s">
        <v>325</v>
      </c>
      <c r="C39" s="389"/>
      <c r="D39" s="354"/>
      <c r="I39" s="329" t="s">
        <v>408</v>
      </c>
      <c r="J39" s="330" t="s">
        <v>409</v>
      </c>
      <c r="K39" s="396">
        <v>1822.26</v>
      </c>
      <c r="L39" s="362"/>
    </row>
    <row r="40" spans="1:12" ht="25.5" x14ac:dyDescent="0.25">
      <c r="A40" s="6" t="s">
        <v>314</v>
      </c>
      <c r="B40" s="18" t="s">
        <v>326</v>
      </c>
      <c r="C40" s="389">
        <v>10000</v>
      </c>
      <c r="D40" s="354">
        <v>0</v>
      </c>
      <c r="I40" s="329" t="s">
        <v>451</v>
      </c>
      <c r="J40" s="330" t="s">
        <v>452</v>
      </c>
      <c r="K40" s="363">
        <v>19736.36</v>
      </c>
      <c r="L40" s="374">
        <f>K40</f>
        <v>19736.36</v>
      </c>
    </row>
    <row r="41" spans="1:12" ht="25.5" x14ac:dyDescent="0.25">
      <c r="A41" s="6" t="s">
        <v>315</v>
      </c>
      <c r="B41" s="18" t="s">
        <v>327</v>
      </c>
      <c r="C41" s="389"/>
      <c r="D41" s="354"/>
      <c r="I41" s="329" t="s">
        <v>410</v>
      </c>
      <c r="J41" s="330" t="s">
        <v>411</v>
      </c>
      <c r="K41" s="348">
        <v>3.03</v>
      </c>
      <c r="L41" s="362"/>
    </row>
    <row r="42" spans="1:12" ht="33.75" x14ac:dyDescent="0.25">
      <c r="A42" s="6" t="s">
        <v>316</v>
      </c>
      <c r="B42" s="18" t="s">
        <v>328</v>
      </c>
      <c r="C42" s="389"/>
      <c r="D42" s="354"/>
      <c r="I42" s="329" t="s">
        <v>412</v>
      </c>
      <c r="J42" s="330" t="s">
        <v>413</v>
      </c>
      <c r="K42" s="396">
        <v>4031</v>
      </c>
      <c r="L42" s="397">
        <f>K39+K42</f>
        <v>5853.26</v>
      </c>
    </row>
    <row r="43" spans="1:12" ht="22.5" x14ac:dyDescent="0.25">
      <c r="A43" s="6" t="s">
        <v>317</v>
      </c>
      <c r="B43" s="18" t="s">
        <v>329</v>
      </c>
      <c r="C43" s="389"/>
      <c r="D43" s="354"/>
      <c r="I43" s="329" t="s">
        <v>453</v>
      </c>
      <c r="J43" s="330" t="s">
        <v>494</v>
      </c>
      <c r="K43" s="375">
        <v>3571.2</v>
      </c>
      <c r="L43" s="362"/>
    </row>
    <row r="44" spans="1:12" ht="25.5" x14ac:dyDescent="0.25">
      <c r="A44" s="6" t="s">
        <v>318</v>
      </c>
      <c r="B44" s="18" t="s">
        <v>330</v>
      </c>
      <c r="C44" s="389">
        <v>18973.419999999998</v>
      </c>
      <c r="D44" s="395">
        <v>5853.26</v>
      </c>
      <c r="E44">
        <v>9007</v>
      </c>
      <c r="F44">
        <v>1900</v>
      </c>
      <c r="G44" s="30">
        <f>+E44+F44</f>
        <v>10907</v>
      </c>
      <c r="I44" s="329" t="s">
        <v>495</v>
      </c>
      <c r="J44" s="330" t="s">
        <v>496</v>
      </c>
      <c r="K44" s="375">
        <v>5183.22</v>
      </c>
      <c r="L44" s="362"/>
    </row>
    <row r="45" spans="1:12" ht="33.75" x14ac:dyDescent="0.25">
      <c r="A45" s="6" t="s">
        <v>331</v>
      </c>
      <c r="B45" s="18" t="s">
        <v>332</v>
      </c>
      <c r="C45" s="389">
        <v>33417.199999999997</v>
      </c>
      <c r="D45" s="394">
        <v>16</v>
      </c>
      <c r="I45" s="329" t="s">
        <v>497</v>
      </c>
      <c r="J45" s="330" t="s">
        <v>498</v>
      </c>
      <c r="K45" s="375">
        <v>966.78</v>
      </c>
      <c r="L45" s="376">
        <f>SUM(K43:K45)</f>
        <v>9721.2000000000007</v>
      </c>
    </row>
    <row r="46" spans="1:12" ht="25.5" x14ac:dyDescent="0.25">
      <c r="A46" s="6" t="s">
        <v>333</v>
      </c>
      <c r="B46" s="18" t="s">
        <v>334</v>
      </c>
      <c r="C46" s="389">
        <v>0</v>
      </c>
      <c r="D46" s="354">
        <v>0</v>
      </c>
      <c r="I46" s="349"/>
      <c r="J46" s="350" t="s">
        <v>414</v>
      </c>
      <c r="K46" s="351">
        <v>35329.85</v>
      </c>
      <c r="L46" s="362"/>
    </row>
    <row r="47" spans="1:12" x14ac:dyDescent="0.25">
      <c r="A47" s="6" t="s">
        <v>335</v>
      </c>
      <c r="B47" s="18" t="s">
        <v>336</v>
      </c>
      <c r="C47" s="389"/>
      <c r="D47" s="354"/>
    </row>
    <row r="48" spans="1:12" ht="25.5" x14ac:dyDescent="0.25">
      <c r="A48" s="6" t="s">
        <v>337</v>
      </c>
      <c r="B48" s="18" t="s">
        <v>338</v>
      </c>
      <c r="C48" s="391"/>
      <c r="D48" s="392"/>
    </row>
    <row r="49" spans="1:9" x14ac:dyDescent="0.25">
      <c r="A49" s="6" t="s">
        <v>32</v>
      </c>
      <c r="B49" s="398" t="s">
        <v>339</v>
      </c>
      <c r="C49" s="389"/>
      <c r="D49" s="354"/>
    </row>
    <row r="50" spans="1:9" x14ac:dyDescent="0.25">
      <c r="A50" s="6" t="s">
        <v>33</v>
      </c>
      <c r="B50" s="398" t="s">
        <v>340</v>
      </c>
      <c r="C50" s="389"/>
      <c r="D50" s="354"/>
    </row>
    <row r="51" spans="1:9" x14ac:dyDescent="0.25">
      <c r="A51" s="6" t="s">
        <v>34</v>
      </c>
      <c r="B51" s="398" t="s">
        <v>341</v>
      </c>
      <c r="C51" s="389"/>
      <c r="D51" s="354"/>
    </row>
    <row r="52" spans="1:9" ht="25.5" x14ac:dyDescent="0.25">
      <c r="A52" s="6">
        <v>18</v>
      </c>
      <c r="B52" s="18" t="s">
        <v>391</v>
      </c>
      <c r="C52" s="389"/>
      <c r="D52" s="354"/>
      <c r="H52" s="30" t="e">
        <f>+#REF!-E44-F44-G44</f>
        <v>#REF!</v>
      </c>
    </row>
    <row r="53" spans="1:9" x14ac:dyDescent="0.25">
      <c r="A53" s="6">
        <v>19</v>
      </c>
      <c r="B53" s="18" t="s">
        <v>346</v>
      </c>
      <c r="C53" s="389">
        <v>8043.51</v>
      </c>
      <c r="D53" s="382">
        <v>19736.36</v>
      </c>
      <c r="E53">
        <v>4030</v>
      </c>
      <c r="F53">
        <v>16272</v>
      </c>
      <c r="G53" s="30">
        <f>+D58-E53-F53</f>
        <v>-20302</v>
      </c>
    </row>
    <row r="54" spans="1:9" x14ac:dyDescent="0.25">
      <c r="A54" s="6">
        <v>20</v>
      </c>
      <c r="B54" s="18" t="s">
        <v>367</v>
      </c>
      <c r="C54" s="389">
        <v>3.48</v>
      </c>
      <c r="D54" s="382">
        <v>3.03</v>
      </c>
    </row>
    <row r="55" spans="1:9" x14ac:dyDescent="0.25">
      <c r="A55" s="6">
        <v>21</v>
      </c>
      <c r="B55" s="18" t="s">
        <v>343</v>
      </c>
      <c r="C55" s="393">
        <v>14040.78</v>
      </c>
      <c r="D55" s="394">
        <v>0</v>
      </c>
    </row>
    <row r="56" spans="1:9" x14ac:dyDescent="0.25">
      <c r="A56" s="6">
        <v>22</v>
      </c>
      <c r="B56" s="18" t="s">
        <v>428</v>
      </c>
      <c r="C56" s="389">
        <v>44770.82</v>
      </c>
      <c r="D56" s="354">
        <v>9721.2000000000007</v>
      </c>
    </row>
    <row r="57" spans="1:9" x14ac:dyDescent="0.25">
      <c r="A57" s="6">
        <v>23</v>
      </c>
      <c r="B57" s="18" t="s">
        <v>389</v>
      </c>
      <c r="C57" s="393">
        <v>0</v>
      </c>
      <c r="D57" s="354"/>
    </row>
    <row r="58" spans="1:9" ht="25.5" x14ac:dyDescent="0.25">
      <c r="A58" s="6">
        <v>24</v>
      </c>
      <c r="B58" s="18" t="s">
        <v>437</v>
      </c>
      <c r="C58" s="393">
        <v>0</v>
      </c>
      <c r="D58" s="354"/>
      <c r="I58" s="300"/>
    </row>
    <row r="59" spans="1:9" ht="24.75" customHeight="1" thickBot="1" x14ac:dyDescent="0.3">
      <c r="A59" s="39" t="s">
        <v>99</v>
      </c>
      <c r="B59" s="40"/>
      <c r="C59" s="22">
        <f>SUM(C32:C58)</f>
        <v>129249.20999999999</v>
      </c>
      <c r="D59" s="22">
        <f>SUM(D32:D58)</f>
        <v>35329.850000000006</v>
      </c>
      <c r="E59">
        <v>96483.78</v>
      </c>
      <c r="F59" s="30">
        <f>+D59-E59</f>
        <v>-61153.929999999993</v>
      </c>
    </row>
    <row r="60" spans="1:9" ht="18.75" customHeight="1" x14ac:dyDescent="0.25"/>
    <row r="61" spans="1:9" ht="25.5" customHeight="1" x14ac:dyDescent="0.25">
      <c r="B61" s="245" t="s">
        <v>293</v>
      </c>
      <c r="C61" s="273" t="s">
        <v>468</v>
      </c>
      <c r="D61" s="246" t="s">
        <v>292</v>
      </c>
    </row>
    <row r="62" spans="1:9" x14ac:dyDescent="0.25">
      <c r="B62" s="80" t="s">
        <v>91</v>
      </c>
      <c r="C62" s="89" t="s">
        <v>294</v>
      </c>
      <c r="D62" s="12" t="s">
        <v>92</v>
      </c>
    </row>
  </sheetData>
  <mergeCells count="2">
    <mergeCell ref="A2:D3"/>
    <mergeCell ref="L20:M20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  <rowBreaks count="1" manualBreakCount="1">
    <brk id="2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2:F17"/>
  <sheetViews>
    <sheetView zoomScaleNormal="100" workbookViewId="0">
      <selection activeCell="C2" sqref="C2"/>
    </sheetView>
  </sheetViews>
  <sheetFormatPr defaultRowHeight="15" x14ac:dyDescent="0.25"/>
  <cols>
    <col min="1" max="1" width="1.28515625" customWidth="1"/>
    <col min="2" max="2" width="4.42578125" customWidth="1"/>
    <col min="3" max="3" width="51.42578125" customWidth="1"/>
    <col min="4" max="4" width="37.42578125" customWidth="1"/>
    <col min="5" max="8" width="9.7109375" customWidth="1"/>
  </cols>
  <sheetData>
    <row r="2" spans="2:6" x14ac:dyDescent="0.25">
      <c r="B2" s="33" t="s">
        <v>440</v>
      </c>
      <c r="C2" s="41"/>
      <c r="D2" s="41"/>
      <c r="E2" s="41"/>
    </row>
    <row r="3" spans="2:6" ht="15.75" thickBot="1" x14ac:dyDescent="0.3">
      <c r="B3" s="42"/>
      <c r="C3" s="38"/>
      <c r="D3" s="13"/>
      <c r="E3" s="13"/>
    </row>
    <row r="4" spans="2:6" ht="24" customHeight="1" x14ac:dyDescent="0.25">
      <c r="B4" s="31" t="s">
        <v>0</v>
      </c>
      <c r="C4" s="32" t="s">
        <v>29</v>
      </c>
      <c r="D4" s="294" t="s">
        <v>489</v>
      </c>
    </row>
    <row r="5" spans="2:6" ht="25.5" x14ac:dyDescent="0.25">
      <c r="B5" s="6" t="s">
        <v>30</v>
      </c>
      <c r="C5" s="7" t="s">
        <v>430</v>
      </c>
      <c r="D5" s="325">
        <v>6165</v>
      </c>
    </row>
    <row r="6" spans="2:6" ht="25.5" x14ac:dyDescent="0.25">
      <c r="B6" s="6">
        <v>2</v>
      </c>
      <c r="C6" s="338" t="s">
        <v>429</v>
      </c>
      <c r="D6" s="305">
        <v>72067.039999999994</v>
      </c>
    </row>
    <row r="7" spans="2:6" x14ac:dyDescent="0.25">
      <c r="B7" s="6"/>
      <c r="C7" s="26"/>
      <c r="D7" s="326"/>
    </row>
    <row r="8" spans="2:6" ht="15.75" thickBot="1" x14ac:dyDescent="0.3">
      <c r="B8" s="39" t="s">
        <v>99</v>
      </c>
      <c r="C8" s="40"/>
      <c r="D8" s="304">
        <f>SUM(D5:D7)</f>
        <v>78232.039999999994</v>
      </c>
      <c r="F8" s="30"/>
    </row>
    <row r="9" spans="2:6" x14ac:dyDescent="0.25">
      <c r="E9" s="30"/>
    </row>
    <row r="11" spans="2:6" ht="25.5" x14ac:dyDescent="0.25">
      <c r="C11" s="273" t="s">
        <v>502</v>
      </c>
      <c r="D11" s="246" t="s">
        <v>292</v>
      </c>
    </row>
    <row r="12" spans="2:6" x14ac:dyDescent="0.25">
      <c r="C12" s="89" t="s">
        <v>438</v>
      </c>
      <c r="D12" s="12" t="s">
        <v>92</v>
      </c>
    </row>
    <row r="14" spans="2:6" ht="44.25" customHeight="1" x14ac:dyDescent="0.25"/>
    <row r="15" spans="2:6" ht="44.25" customHeight="1" x14ac:dyDescent="0.25"/>
    <row r="16" spans="2:6" ht="18.75" customHeight="1" x14ac:dyDescent="0.25"/>
    <row r="17" spans="4:4" x14ac:dyDescent="0.25">
      <c r="D17" s="292"/>
    </row>
  </sheetData>
  <pageMargins left="0.51181102362204722" right="0" top="0.74803149606299213" bottom="0.74803149606299213" header="0.31496062992125984" footer="0.3149606299212598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H17"/>
  <sheetViews>
    <sheetView workbookViewId="0">
      <selection activeCell="J9" sqref="J9"/>
    </sheetView>
  </sheetViews>
  <sheetFormatPr defaultRowHeight="15" x14ac:dyDescent="0.25"/>
  <cols>
    <col min="1" max="1" width="1.28515625" customWidth="1"/>
    <col min="2" max="2" width="4.42578125" customWidth="1"/>
    <col min="3" max="3" width="50.42578125" customWidth="1"/>
    <col min="4" max="4" width="30.42578125" customWidth="1"/>
    <col min="5" max="5" width="20.28515625" hidden="1" customWidth="1"/>
    <col min="6" max="6" width="0.28515625" customWidth="1"/>
    <col min="7" max="7" width="9.140625" hidden="1" customWidth="1"/>
    <col min="8" max="8" width="17.42578125" customWidth="1"/>
  </cols>
  <sheetData>
    <row r="1" spans="2:8" ht="15.75" x14ac:dyDescent="0.25">
      <c r="B1" s="425" t="s">
        <v>510</v>
      </c>
      <c r="C1" s="86"/>
    </row>
    <row r="2" spans="2:8" x14ac:dyDescent="0.25">
      <c r="B2" s="33" t="s">
        <v>439</v>
      </c>
      <c r="C2" s="41"/>
      <c r="D2" s="41"/>
      <c r="E2" s="41"/>
    </row>
    <row r="3" spans="2:8" ht="15.75" thickBot="1" x14ac:dyDescent="0.3">
      <c r="B3" s="42"/>
      <c r="C3" s="38"/>
      <c r="D3" s="13"/>
      <c r="E3" s="13"/>
    </row>
    <row r="4" spans="2:8" ht="24" customHeight="1" x14ac:dyDescent="0.25">
      <c r="B4" s="31" t="s">
        <v>0</v>
      </c>
      <c r="C4" s="32" t="s">
        <v>29</v>
      </c>
      <c r="D4" s="294" t="s">
        <v>489</v>
      </c>
    </row>
    <row r="5" spans="2:8" ht="51" x14ac:dyDescent="0.25">
      <c r="B5" s="6" t="s">
        <v>30</v>
      </c>
      <c r="C5" s="7" t="s">
        <v>505</v>
      </c>
      <c r="D5" s="325">
        <v>16458222.960000001</v>
      </c>
    </row>
    <row r="6" spans="2:8" ht="25.5" x14ac:dyDescent="0.25">
      <c r="B6" s="6">
        <v>2</v>
      </c>
      <c r="C6" s="7" t="s">
        <v>457</v>
      </c>
      <c r="D6" s="325">
        <v>55285</v>
      </c>
    </row>
    <row r="7" spans="2:8" x14ac:dyDescent="0.25">
      <c r="B7" s="6" t="s">
        <v>79</v>
      </c>
      <c r="C7" s="7" t="s">
        <v>458</v>
      </c>
      <c r="D7" s="326">
        <v>396</v>
      </c>
    </row>
    <row r="8" spans="2:8" ht="38.25" x14ac:dyDescent="0.25">
      <c r="B8" s="6" t="s">
        <v>79</v>
      </c>
      <c r="C8" s="7" t="s">
        <v>459</v>
      </c>
      <c r="D8" s="327">
        <v>18555.79</v>
      </c>
    </row>
    <row r="9" spans="2:8" x14ac:dyDescent="0.25">
      <c r="B9" s="6"/>
      <c r="C9" s="402"/>
      <c r="D9" s="403"/>
    </row>
    <row r="10" spans="2:8" x14ac:dyDescent="0.25">
      <c r="B10" s="303"/>
      <c r="C10" s="404"/>
      <c r="D10" s="405"/>
    </row>
    <row r="11" spans="2:8" x14ac:dyDescent="0.25">
      <c r="B11" s="303"/>
      <c r="C11" s="404"/>
      <c r="D11" s="406"/>
    </row>
    <row r="12" spans="2:8" ht="14.25" customHeight="1" x14ac:dyDescent="0.25">
      <c r="B12" s="303"/>
      <c r="C12" s="404"/>
      <c r="D12" s="407"/>
    </row>
    <row r="13" spans="2:8" ht="15.75" thickBot="1" x14ac:dyDescent="0.3">
      <c r="B13" s="39" t="s">
        <v>99</v>
      </c>
      <c r="C13" s="40"/>
      <c r="D13" s="304">
        <f>SUM(D5:D12)</f>
        <v>16532459.75</v>
      </c>
    </row>
    <row r="14" spans="2:8" x14ac:dyDescent="0.25">
      <c r="E14" s="30"/>
      <c r="H14" s="30"/>
    </row>
    <row r="15" spans="2:8" ht="44.25" customHeight="1" x14ac:dyDescent="0.25">
      <c r="D15" s="30"/>
    </row>
    <row r="16" spans="2:8" ht="44.25" customHeight="1" x14ac:dyDescent="0.25">
      <c r="C16" s="273" t="s">
        <v>502</v>
      </c>
      <c r="D16" s="246" t="s">
        <v>292</v>
      </c>
    </row>
    <row r="17" spans="3:4" ht="18.75" customHeight="1" x14ac:dyDescent="0.25">
      <c r="C17" s="89" t="s">
        <v>472</v>
      </c>
      <c r="D17" s="12" t="s">
        <v>92</v>
      </c>
    </row>
  </sheetData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21</vt:i4>
      </vt:variant>
      <vt:variant>
        <vt:lpstr>Nazwane zakresy</vt:lpstr>
      </vt:variant>
      <vt:variant>
        <vt:i4>5</vt:i4>
      </vt:variant>
    </vt:vector>
  </HeadingPairs>
  <TitlesOfParts>
    <vt:vector size="26" baseType="lpstr">
      <vt:lpstr>Dane  STAROSTWO</vt:lpstr>
      <vt:lpstr>Tabela 1 </vt:lpstr>
      <vt:lpstr>Tabela 2</vt:lpstr>
      <vt:lpstr>Tabela 3.</vt:lpstr>
      <vt:lpstr>Tabela 4.</vt:lpstr>
      <vt:lpstr>Tabela 5</vt:lpstr>
      <vt:lpstr>Tabela 6</vt:lpstr>
      <vt:lpstr>Tabela 7</vt:lpstr>
      <vt:lpstr>Tabela 8.</vt:lpstr>
      <vt:lpstr>Tabela 9.</vt:lpstr>
      <vt:lpstr>Tabela 10.</vt:lpstr>
      <vt:lpstr>Tabela  11.</vt:lpstr>
      <vt:lpstr>Tabela 12</vt:lpstr>
      <vt:lpstr>Tabela 13</vt:lpstr>
      <vt:lpstr>tabela nr 14</vt:lpstr>
      <vt:lpstr>Tabela 15</vt:lpstr>
      <vt:lpstr>Tabela 16</vt:lpstr>
      <vt:lpstr>Tabela 17 - zg. z RZIS</vt:lpstr>
      <vt:lpstr>Tabela 18 </vt:lpstr>
      <vt:lpstr>Tabela 19</vt:lpstr>
      <vt:lpstr>Arkusz2</vt:lpstr>
      <vt:lpstr>'Dane  STAROSTWO'!Obszar_wydruku</vt:lpstr>
      <vt:lpstr>'Tabela 18 '!Obszar_wydruku</vt:lpstr>
      <vt:lpstr>'Tabela 5'!Obszar_wydruku</vt:lpstr>
      <vt:lpstr>'tabela nr 14'!Obszar_wydruku</vt:lpstr>
      <vt:lpstr>'Dane  STAROSTWO'!OLE_LINK1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Tokarzewska</dc:creator>
  <cp:lastModifiedBy>Jolanta Mazurek</cp:lastModifiedBy>
  <cp:lastPrinted>2025-04-01T08:39:27Z</cp:lastPrinted>
  <dcterms:created xsi:type="dcterms:W3CDTF">2018-11-06T13:37:29Z</dcterms:created>
  <dcterms:modified xsi:type="dcterms:W3CDTF">2025-05-05T09:13:09Z</dcterms:modified>
</cp:coreProperties>
</file>