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jmazurek\Desktop\2025 r. Folder księgowej\Sprawozdania\Bilans i tp roczne\2025\"/>
    </mc:Choice>
  </mc:AlternateContent>
  <xr:revisionPtr revIDLastSave="0" documentId="13_ncr:1_{B8A5655F-BCBC-4026-8686-FBF9D9ABD82C}" xr6:coauthVersionLast="47" xr6:coauthVersionMax="47" xr10:uidLastSave="{00000000-0000-0000-0000-000000000000}"/>
  <bookViews>
    <workbookView xWindow="28680" yWindow="285" windowWidth="25440" windowHeight="15270" firstSheet="12" activeTab="19" xr2:uid="{00000000-000D-0000-FFFF-FFFF00000000}"/>
  </bookViews>
  <sheets>
    <sheet name="Dane  STAROSTWO" sheetId="43" r:id="rId1"/>
    <sheet name="Tabela 1 " sheetId="9" r:id="rId2"/>
    <sheet name="Tabela 2" sheetId="34" r:id="rId3"/>
    <sheet name="Tabela 3." sheetId="35" r:id="rId4"/>
    <sheet name="Tabela 4." sheetId="7" r:id="rId5"/>
    <sheet name="Tabela 5" sheetId="12" r:id="rId6"/>
    <sheet name="Tabela 6" sheetId="36" r:id="rId7"/>
    <sheet name="Tabela 7" sheetId="13" r:id="rId8"/>
    <sheet name="Tabela 8." sheetId="14" r:id="rId9"/>
    <sheet name="Tabela 9." sheetId="24" r:id="rId10"/>
    <sheet name="Tabela 10." sheetId="25" r:id="rId11"/>
    <sheet name="Tabela  11." sheetId="37" r:id="rId12"/>
    <sheet name="Tabela 12" sheetId="38" r:id="rId13"/>
    <sheet name="Tabela 13" sheetId="39" r:id="rId14"/>
    <sheet name="tabela nr 14" sheetId="29" r:id="rId15"/>
    <sheet name="Tabela 15" sheetId="40" r:id="rId16"/>
    <sheet name="Tabela 16" sheetId="41" r:id="rId17"/>
    <sheet name="Tabela 17 - zg. z RZIS" sheetId="42" r:id="rId18"/>
    <sheet name="Tabela 18 " sheetId="32" r:id="rId19"/>
    <sheet name="Tabela 19" sheetId="44" r:id="rId20"/>
  </sheets>
  <definedNames>
    <definedName name="_xlnm.Print_Area" localSheetId="0">'Dane  STAROSTWO'!$A$1:$G$86</definedName>
    <definedName name="_xlnm.Print_Area" localSheetId="18">'Tabela 18 '!$B$1:$G$13</definedName>
    <definedName name="_xlnm.Print_Area" localSheetId="5">'Tabela 5'!$A$1:$F$18</definedName>
    <definedName name="_xlnm.Print_Area" localSheetId="14">'tabela nr 14'!$A$1:$F$28</definedName>
    <definedName name="OLE_LINK1" localSheetId="0">'Dane  STAROSTWO'!$B$63</definedName>
  </definedNames>
  <calcPr calcId="191029"/>
</workbook>
</file>

<file path=xl/calcChain.xml><?xml version="1.0" encoding="utf-8"?>
<calcChain xmlns="http://schemas.openxmlformats.org/spreadsheetml/2006/main">
  <c r="J9" i="34" l="1"/>
  <c r="I9" i="34"/>
  <c r="E9" i="34"/>
  <c r="F9" i="34"/>
  <c r="D9" i="34"/>
  <c r="C9" i="34"/>
  <c r="C8" i="9"/>
  <c r="C9" i="9"/>
  <c r="E8" i="9"/>
  <c r="F8" i="9"/>
  <c r="G8" i="9"/>
  <c r="H8" i="9"/>
  <c r="I8" i="9"/>
  <c r="J8" i="9"/>
  <c r="K8" i="9"/>
  <c r="L8" i="9"/>
  <c r="M8" i="9"/>
  <c r="D8" i="9"/>
  <c r="I9" i="9"/>
  <c r="E9" i="9"/>
  <c r="F9" i="9"/>
  <c r="G9" i="9"/>
  <c r="D9" i="9"/>
  <c r="N8" i="9"/>
  <c r="H9" i="9"/>
  <c r="J9" i="9"/>
  <c r="K9" i="9"/>
  <c r="L9" i="9"/>
  <c r="M9" i="9"/>
  <c r="N9" i="9"/>
  <c r="O15" i="9"/>
  <c r="G6" i="13"/>
  <c r="D13" i="44"/>
  <c r="D8" i="32"/>
  <c r="I47" i="42"/>
  <c r="I44" i="42"/>
  <c r="I23" i="42"/>
  <c r="I12" i="42" l="1"/>
  <c r="L11" i="42" s="1"/>
  <c r="I22" i="42"/>
  <c r="I21" i="42"/>
  <c r="J11" i="41"/>
  <c r="H48" i="29"/>
  <c r="E8" i="29"/>
  <c r="F8" i="29"/>
  <c r="D8" i="29"/>
  <c r="C11" i="29" l="1"/>
  <c r="C10" i="29"/>
  <c r="C8" i="29" s="1"/>
  <c r="C9" i="29"/>
  <c r="C7" i="29"/>
  <c r="C6" i="29"/>
  <c r="C16" i="29" l="1"/>
  <c r="O9" i="9"/>
  <c r="J15" i="34"/>
  <c r="D15" i="34"/>
  <c r="I13" i="34"/>
  <c r="F13" i="34"/>
  <c r="D13" i="34"/>
  <c r="F12" i="34"/>
  <c r="D12" i="34"/>
  <c r="L7" i="34"/>
  <c r="L6" i="34"/>
  <c r="C5" i="34"/>
  <c r="L5" i="34" s="1"/>
  <c r="N15" i="9"/>
  <c r="H13" i="9"/>
  <c r="N13" i="9"/>
  <c r="O13" i="9" l="1"/>
  <c r="I10" i="9" l="1"/>
  <c r="N12" i="9"/>
  <c r="M13" i="9"/>
  <c r="J13" i="9"/>
  <c r="G13" i="9"/>
  <c r="C13" i="9"/>
  <c r="C12" i="9"/>
  <c r="H10" i="9"/>
  <c r="V18" i="42"/>
  <c r="X31" i="42"/>
  <c r="P14" i="42" s="1"/>
  <c r="U14" i="42" s="1"/>
  <c r="V25" i="42"/>
  <c r="P19" i="42"/>
  <c r="P2" i="34"/>
  <c r="M6" i="34"/>
  <c r="P42" i="42"/>
  <c r="P44" i="42"/>
  <c r="P47" i="42"/>
  <c r="P18" i="42"/>
  <c r="P17" i="42"/>
  <c r="P13" i="42"/>
  <c r="P11" i="42"/>
  <c r="D61" i="42"/>
  <c r="G55" i="42" s="1"/>
  <c r="C61" i="42"/>
  <c r="D29" i="42"/>
  <c r="C29" i="42"/>
  <c r="M29" i="42" l="1"/>
  <c r="G29" i="42"/>
  <c r="Y31" i="42"/>
  <c r="V19" i="42"/>
  <c r="V21" i="42" s="1"/>
  <c r="V28" i="42" s="1"/>
  <c r="O5" i="34"/>
  <c r="D5" i="9"/>
  <c r="F11" i="13"/>
  <c r="D11" i="13"/>
  <c r="C11" i="13"/>
  <c r="F12" i="41" l="1"/>
  <c r="G8" i="13" l="1"/>
  <c r="H8" i="13" s="1"/>
  <c r="E11" i="13" l="1"/>
  <c r="D12" i="12" l="1"/>
  <c r="F8" i="12"/>
  <c r="K18" i="9" l="1"/>
  <c r="G7" i="13" l="1"/>
  <c r="E7" i="12"/>
  <c r="F7" i="12" l="1"/>
  <c r="E12" i="12"/>
  <c r="K12" i="34"/>
  <c r="H6" i="9"/>
  <c r="E15" i="37" l="1"/>
  <c r="C15" i="37"/>
  <c r="G9" i="13"/>
  <c r="H9" i="13" s="1"/>
  <c r="D12" i="41" l="1"/>
  <c r="E12" i="41"/>
  <c r="G12" i="41"/>
  <c r="H12" i="41"/>
  <c r="C12" i="41"/>
  <c r="N16" i="9" l="1"/>
  <c r="H16" i="9"/>
  <c r="D24" i="38" l="1"/>
  <c r="C24" i="38"/>
  <c r="H7" i="13" l="1"/>
  <c r="G11" i="13"/>
  <c r="H6" i="13" l="1"/>
  <c r="N10" i="9"/>
  <c r="N7" i="9"/>
  <c r="O7" i="9" s="1"/>
  <c r="H11" i="13" l="1"/>
  <c r="O10" i="9"/>
  <c r="M13" i="34"/>
  <c r="K13" i="34"/>
  <c r="G13" i="34"/>
  <c r="H9" i="34"/>
  <c r="M9" i="34"/>
  <c r="M7" i="34"/>
  <c r="M10" i="34"/>
  <c r="M11" i="34"/>
  <c r="M12" i="34"/>
  <c r="M14" i="34"/>
  <c r="M15" i="34"/>
  <c r="M16" i="34"/>
  <c r="M17" i="34"/>
  <c r="L13" i="34" l="1"/>
  <c r="H14" i="40"/>
  <c r="G10" i="40"/>
  <c r="H10" i="40" s="1"/>
  <c r="G11" i="40"/>
  <c r="H11" i="40" s="1"/>
  <c r="G12" i="40"/>
  <c r="H12" i="40" s="1"/>
  <c r="G13" i="40"/>
  <c r="H13" i="40" s="1"/>
  <c r="G14" i="40"/>
  <c r="G15" i="40"/>
  <c r="H15" i="40" s="1"/>
  <c r="G9" i="40"/>
  <c r="H9" i="40" s="1"/>
  <c r="N13" i="34" l="1"/>
  <c r="H16" i="40"/>
  <c r="G16" i="40"/>
  <c r="F16" i="40"/>
  <c r="E16" i="40"/>
  <c r="D16" i="40"/>
  <c r="C16" i="40"/>
  <c r="F15" i="39"/>
  <c r="E15" i="39"/>
  <c r="D15" i="39"/>
  <c r="C15" i="39"/>
  <c r="D15" i="38"/>
  <c r="D20" i="38"/>
  <c r="C20" i="38"/>
  <c r="C15" i="38"/>
  <c r="D10" i="38"/>
  <c r="C10" i="38"/>
  <c r="E15" i="25" l="1"/>
  <c r="C15" i="25"/>
  <c r="D16" i="24" l="1"/>
  <c r="E16" i="24"/>
  <c r="F16" i="24"/>
  <c r="G16" i="24"/>
  <c r="H16" i="24"/>
  <c r="I16" i="24"/>
  <c r="J16" i="24"/>
  <c r="C16" i="24"/>
  <c r="J14" i="36" l="1"/>
  <c r="J15" i="36"/>
  <c r="J16" i="36"/>
  <c r="J17" i="36"/>
  <c r="J18" i="36"/>
  <c r="J19" i="36"/>
  <c r="J20" i="36"/>
  <c r="J21" i="36"/>
  <c r="J22" i="36"/>
  <c r="I13" i="36"/>
  <c r="I14" i="36"/>
  <c r="I15" i="36"/>
  <c r="I16" i="36"/>
  <c r="I17" i="36"/>
  <c r="I18" i="36"/>
  <c r="I19" i="36"/>
  <c r="I20" i="36"/>
  <c r="I21" i="36"/>
  <c r="I22" i="36"/>
  <c r="E23" i="36"/>
  <c r="F23" i="36"/>
  <c r="G23" i="36"/>
  <c r="H23" i="36"/>
  <c r="I23" i="36"/>
  <c r="D23" i="36"/>
  <c r="J8" i="36"/>
  <c r="J9" i="36"/>
  <c r="J10" i="36"/>
  <c r="J11" i="36"/>
  <c r="J12" i="36"/>
  <c r="J13" i="36"/>
  <c r="I8" i="36"/>
  <c r="I9" i="36"/>
  <c r="I10" i="36"/>
  <c r="I11" i="36"/>
  <c r="I12" i="36"/>
  <c r="J7" i="36"/>
  <c r="F9" i="12"/>
  <c r="F10" i="12"/>
  <c r="F11" i="12"/>
  <c r="F6" i="12"/>
  <c r="C12" i="12"/>
  <c r="J23" i="36" l="1"/>
  <c r="F12" i="12"/>
  <c r="K6" i="34"/>
  <c r="K7" i="34"/>
  <c r="K10" i="34"/>
  <c r="K11" i="34"/>
  <c r="K14" i="34"/>
  <c r="K15" i="34"/>
  <c r="L15" i="34" s="1"/>
  <c r="K16" i="34"/>
  <c r="K17" i="34"/>
  <c r="G6" i="34"/>
  <c r="G7" i="34"/>
  <c r="G10" i="34"/>
  <c r="G11" i="34"/>
  <c r="G12" i="34"/>
  <c r="G14" i="34"/>
  <c r="L14" i="34" s="1"/>
  <c r="G15" i="34"/>
  <c r="G16" i="34"/>
  <c r="G17" i="34"/>
  <c r="J8" i="34"/>
  <c r="H8" i="34"/>
  <c r="F8" i="34"/>
  <c r="E8" i="34"/>
  <c r="D8" i="34"/>
  <c r="J5" i="34"/>
  <c r="I5" i="34"/>
  <c r="H5" i="34"/>
  <c r="F5" i="34"/>
  <c r="E5" i="34"/>
  <c r="D5" i="34"/>
  <c r="N6" i="9"/>
  <c r="O6" i="9" s="1"/>
  <c r="N11" i="9"/>
  <c r="N14" i="9"/>
  <c r="N17" i="9"/>
  <c r="H11" i="9"/>
  <c r="H12" i="9"/>
  <c r="H14" i="9"/>
  <c r="H15" i="9"/>
  <c r="O16" i="9"/>
  <c r="H17" i="9"/>
  <c r="K5" i="9"/>
  <c r="L5" i="9"/>
  <c r="M5" i="9"/>
  <c r="E5" i="9"/>
  <c r="F5" i="9"/>
  <c r="G5" i="9"/>
  <c r="I5" i="9"/>
  <c r="J5" i="9"/>
  <c r="O12" i="9" l="1"/>
  <c r="N6" i="34"/>
  <c r="O17" i="9"/>
  <c r="O14" i="9"/>
  <c r="G5" i="34"/>
  <c r="K5" i="34"/>
  <c r="K9" i="34"/>
  <c r="G9" i="34"/>
  <c r="M5" i="34"/>
  <c r="O11" i="9"/>
  <c r="M8" i="34"/>
  <c r="L10" i="34"/>
  <c r="L12" i="34"/>
  <c r="N7" i="34"/>
  <c r="G8" i="34"/>
  <c r="L11" i="34"/>
  <c r="L16" i="34"/>
  <c r="N16" i="34" s="1"/>
  <c r="L17" i="34"/>
  <c r="I8" i="34"/>
  <c r="K8" i="34" s="1"/>
  <c r="N5" i="9"/>
  <c r="H5" i="9"/>
  <c r="O8" i="9" l="1"/>
  <c r="N14" i="34"/>
  <c r="N17" i="34"/>
  <c r="N15" i="34"/>
  <c r="N11" i="34"/>
  <c r="L9" i="34"/>
  <c r="N12" i="34"/>
  <c r="O5" i="9"/>
  <c r="N10" i="34"/>
  <c r="L8" i="34"/>
  <c r="N5" i="34" l="1"/>
  <c r="P5" i="34"/>
  <c r="N9" i="34"/>
  <c r="N8" i="34" l="1"/>
  <c r="P8" i="34" s="1"/>
  <c r="C14" i="14"/>
  <c r="H8" i="14"/>
  <c r="G14" i="14"/>
  <c r="H13" i="14"/>
  <c r="H12" i="14"/>
  <c r="H10" i="14"/>
  <c r="H9" i="14"/>
  <c r="E14" i="14"/>
  <c r="H7" i="14"/>
  <c r="F14" i="14" l="1"/>
  <c r="H11" i="14"/>
  <c r="D14" i="14"/>
  <c r="H14" i="14" l="1"/>
</calcChain>
</file>

<file path=xl/sharedStrings.xml><?xml version="1.0" encoding="utf-8"?>
<sst xmlns="http://schemas.openxmlformats.org/spreadsheetml/2006/main" count="944" uniqueCount="569">
  <si>
    <t>Lp.</t>
  </si>
  <si>
    <t>Okres wymagalności</t>
  </si>
  <si>
    <t>Razem</t>
  </si>
  <si>
    <t>Zwiększenia</t>
  </si>
  <si>
    <t>Zmniejszenia</t>
  </si>
  <si>
    <t>nabycie</t>
  </si>
  <si>
    <t>1.</t>
  </si>
  <si>
    <t>1.1.</t>
  </si>
  <si>
    <t>Grunty stanowiące własność jednostki samorządu terytorialnego przekazane w użytkowanie wieczyste innym podmiotom</t>
  </si>
  <si>
    <t>Budynki, lokale i obiekty inżynierii lądowej i wodnej</t>
  </si>
  <si>
    <t>1.2.</t>
  </si>
  <si>
    <t>Urządzenia techniczne i maszyny</t>
  </si>
  <si>
    <t>1.3.</t>
  </si>
  <si>
    <t>1.4.</t>
  </si>
  <si>
    <t>Inne środki trwałe</t>
  </si>
  <si>
    <t>Nazwa Jednostki</t>
  </si>
  <si>
    <t>4.</t>
  </si>
  <si>
    <t>5.</t>
  </si>
  <si>
    <t xml:space="preserve"> Siedziba jednostki</t>
  </si>
  <si>
    <t>Adres jednostki</t>
  </si>
  <si>
    <t>Podstawowy przedmiot działalności jednostki</t>
  </si>
  <si>
    <t>I. Wprowadzenie do sprawozdania finansowego.</t>
  </si>
  <si>
    <t xml:space="preserve">2. </t>
  </si>
  <si>
    <t xml:space="preserve">3. </t>
  </si>
  <si>
    <t>wskazanie, że sprawozdanie finansowe zawiera dane łączne, jeżeli w skład jednostki nadrzędnej lub jednostki samorządu terytorialnego wchodzą jednostki sporządzające samodzielne sprawozdania finansowe</t>
  </si>
  <si>
    <t>omówienie przyjętych zasad (polityki) rachunkowości, w tym metod wyceny aktywów i pasywów (także amortyzacji)</t>
  </si>
  <si>
    <t>inne informacje</t>
  </si>
  <si>
    <t>II</t>
  </si>
  <si>
    <t>Dodatkowe informacje i objaśnienia:</t>
  </si>
  <si>
    <t>Tytuł</t>
  </si>
  <si>
    <t>1</t>
  </si>
  <si>
    <t>2</t>
  </si>
  <si>
    <t>a</t>
  </si>
  <si>
    <t>b</t>
  </si>
  <si>
    <t>c</t>
  </si>
  <si>
    <t>likwidacja</t>
  </si>
  <si>
    <t>4</t>
  </si>
  <si>
    <t>Wartość netto na początek okresu</t>
  </si>
  <si>
    <t>Wartość netto na koniec okresu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</si>
  <si>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- podobne przedstawienie stanów i tytułów zmian dotychczasowej amortyzacji lub umorzenia</t>
  </si>
  <si>
    <t>aktualną wartość rynkową środków trwałych, w tym dóbr kultury - o ile jednostka dysponuje takimi informacjami</t>
  </si>
  <si>
    <t>1.3</t>
  </si>
  <si>
    <t>kwotę dokonanych w trakcie roku obrotowego odpisów aktualizujących wartość aktywów trwałych odrębnie dla długoterminowych aktywów niefinansowych oraz długoterminowych aktywów finansowych</t>
  </si>
  <si>
    <t>1.4</t>
  </si>
  <si>
    <t>wartość gruntów użytkowanych wieczyście</t>
  </si>
  <si>
    <t>1.5</t>
  </si>
  <si>
    <t>wartość nieamortyzowanych lub nieumarzanych przez jednostkę środków trwałych, używanych na podstawie umów najmu, dzierżawy i innych umów, w tym z tytułu umów leasingu</t>
  </si>
  <si>
    <t>1.6</t>
  </si>
  <si>
    <t>liczbę oraz wartość posiadanych papierów wartościowych, w tym akcji i udziałów oraz dłużnych papierów wartościowych</t>
  </si>
  <si>
    <t>1.7</t>
  </si>
  <si>
    <t>dane o stanie rezerw według celu ich utworzenia na początek roku obrotowego, zwiększeniach wykorzystaniu, rozwiązaniu i stanie końcowym</t>
  </si>
  <si>
    <t>1.8</t>
  </si>
  <si>
    <t>podział zobowiązań długoterminowych według pozycji bilansu o pozostałym od dnia bilansowego, przewidywanym umową lub wynikającym z innego tytułu prawnego, okresie spłaty:</t>
  </si>
  <si>
    <t xml:space="preserve"> b) powyżej 3 do 5 lat</t>
  </si>
  <si>
    <t xml:space="preserve">       c) powyżej 5 lat</t>
  </si>
  <si>
    <t xml:space="preserve"> a) powyżej 1 roku do 3 lat</t>
  </si>
  <si>
    <t>1.9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</si>
  <si>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</si>
  <si>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1.10</t>
  </si>
  <si>
    <t>łączną kwotę zobowiązań zabezpieczonych na majątku jednostki ze wskazaniem charakteru i formy tych zabezpieczeń</t>
  </si>
  <si>
    <t>1.11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</si>
  <si>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</si>
  <si>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1.12</t>
  </si>
  <si>
    <t>wykaz istotnych pozycji czynnych i biernych rozliczeń międzyokresowych w tym kwotę czynnych rozliczeń międzyokresowych kosztów stanowiących różnicę między wartością otrzymanych finansowych składników aktywów a zobowiązaniem zapłaty za nie</t>
  </si>
  <si>
    <t>1.13</t>
  </si>
  <si>
    <t>łączną kwotę otrzymanych przez jednostkę gwarancji i poręczeń niewykazanych w bilansie</t>
  </si>
  <si>
    <t>1.14</t>
  </si>
  <si>
    <t>kwotę wypłaconych środków pieniężnych na świadczenia pracownicze</t>
  </si>
  <si>
    <t>dane o odpisach aktualizujacych wartość należnosci, ze wskazaniem stanu na poczatek roku obrotowego, zwiekszeniachm, wykorzystaniu, rozwiazaniu i stanie na koniec roku obrotowego, z uwzglednieniem naleznosci finansowych jednostek samorządu terytorialnego (stan pożyczek zagrozonych)</t>
  </si>
  <si>
    <t>1.15</t>
  </si>
  <si>
    <t>1.16</t>
  </si>
  <si>
    <t>2.</t>
  </si>
  <si>
    <t>2.1</t>
  </si>
  <si>
    <t>Wysokość odpisow aktualizujacych wartość zapasow</t>
  </si>
  <si>
    <t>2.2</t>
  </si>
  <si>
    <t>koszt wytworzenia środków trwałych w budowie, w tym odsetki oraz różnice kursowe, które powiększyły koszt wytworzenia środków trwałych w budowie w roku obrotowym</t>
  </si>
  <si>
    <t>2.3</t>
  </si>
  <si>
    <t>2.4.</t>
  </si>
  <si>
    <t>2.5</t>
  </si>
  <si>
    <t>3.</t>
  </si>
  <si>
    <t>informację o kwocie należności z tytułu podatków realizowanych przez organy podatkowe podległe ministrowi właściwemu do spraw finansów publicznych wykazywanych w sprawozdaniu z wykonania planu dochodów budżetowych</t>
  </si>
  <si>
    <t>Inne informacje niż wymienione powyżej, jeżeli mogłyby w istotny sposób wpłynąć na ocenę sytuacji majątkowej i finansowej oraz wynik finansowy jednostki</t>
  </si>
  <si>
    <t xml:space="preserve">Lp. </t>
  </si>
  <si>
    <r>
      <t>Powierzchnia  (m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)</t>
    </r>
  </si>
  <si>
    <t>Wartość (zł)</t>
  </si>
  <si>
    <t>x</t>
  </si>
  <si>
    <t>Razem:</t>
  </si>
  <si>
    <t xml:space="preserve">wykorzystane </t>
  </si>
  <si>
    <t>Stan na
koniec roku</t>
  </si>
  <si>
    <t>(rok, miesiąc, dzień)</t>
  </si>
  <si>
    <t>Pozostałe przychody operacyjne</t>
  </si>
  <si>
    <t>(główny księgowy)</t>
  </si>
  <si>
    <t>(kierownik jednostki)</t>
  </si>
  <si>
    <t>Pozostałe koszty operacyjne</t>
  </si>
  <si>
    <t>nie dotyczy</t>
  </si>
  <si>
    <t>nie występują</t>
  </si>
  <si>
    <t>przemieszczenia wewnętrzne</t>
  </si>
  <si>
    <t>Kwota zabezpieczenia</t>
  </si>
  <si>
    <t xml:space="preserve">1. </t>
  </si>
  <si>
    <t>RAZEM</t>
  </si>
  <si>
    <t>Kwotę wypłaconych środków pieniężnych na świadczenia pracownicze</t>
  </si>
  <si>
    <t>Wyszczególnienie</t>
  </si>
  <si>
    <t>Nagrody jubileuszowe</t>
  </si>
  <si>
    <t>Koszty niewykorzystanych urlopów wraz ze składkami ZUS</t>
  </si>
  <si>
    <t>Inne świadczenia:</t>
  </si>
  <si>
    <t>Treść</t>
  </si>
  <si>
    <t xml:space="preserve">I. </t>
  </si>
  <si>
    <t>Razem wartości niematerialne i prawne</t>
  </si>
  <si>
    <t>Licencje i prawa autorskie dotyczace oprogramowania komputerowego</t>
  </si>
  <si>
    <t>Pozostale wartości niematerialne i prawne</t>
  </si>
  <si>
    <t xml:space="preserve">II. </t>
  </si>
  <si>
    <t>Razem rzeczowe aktywa trwałe</t>
  </si>
  <si>
    <t>2.1.</t>
  </si>
  <si>
    <t>Grunty, w tym:</t>
  </si>
  <si>
    <t>2.1.1.</t>
  </si>
  <si>
    <t>2.2.</t>
  </si>
  <si>
    <t>2.3.</t>
  </si>
  <si>
    <t>Środki transportu</t>
  </si>
  <si>
    <t xml:space="preserve">4. </t>
  </si>
  <si>
    <t>Razem środki trwałe</t>
  </si>
  <si>
    <t xml:space="preserve">aktualizacja </t>
  </si>
  <si>
    <t>inne zwiekszenia</t>
  </si>
  <si>
    <t>zwiększenia ogółem</t>
  </si>
  <si>
    <t>zbycie</t>
  </si>
  <si>
    <t>zmniejszenia ogółem</t>
  </si>
  <si>
    <t>Wartość poczatkowa - Stan                       na koniec okresu sprawozdaw-czego</t>
  </si>
  <si>
    <t>inne zmniejszenia</t>
  </si>
  <si>
    <t>………………………………</t>
  </si>
  <si>
    <t>……………………………………………</t>
  </si>
  <si>
    <t>(główny ksiegowy)</t>
  </si>
  <si>
    <t>Umorzenie - Stan                       na koniec okresu sprawozdaw-czego</t>
  </si>
  <si>
    <t>dotyczące zbytych składników</t>
  </si>
  <si>
    <t>Wyszczegolnienie  według grupy należności</t>
  </si>
  <si>
    <t>Stan   odpisow aktualizujacych                     na poczatek okresu sprawozdawczego</t>
  </si>
  <si>
    <t>Zwiekszenia odpisów aktualizujacych w ciagu okresu sprawozdawczego</t>
  </si>
  <si>
    <t>Zmniejaszenia odpisow aktualizujacych w ciagu                okresu sprawozdawczego</t>
  </si>
  <si>
    <t>rozwiazanie odpisow aktualizujacych (uznanie odpisow za zbędne)</t>
  </si>
  <si>
    <t>Stan  odpisow aktualizujacych na koniec okresu sprawozdawczego                (3+4-7)</t>
  </si>
  <si>
    <t>………………………………………</t>
  </si>
  <si>
    <t>Lokalizacja i numer dzialki</t>
  </si>
  <si>
    <t>Wartość gruntów uzytkowanych wieczyście - Stan                       na poczatek okresu sprawozdawczego</t>
  </si>
  <si>
    <t>Zwiększenia wartości gruntów uzytkowanych wieczyście - Stan                       w ciagu okresu sprawozdawczego</t>
  </si>
  <si>
    <t>Zmniejszenia wartości gruntów uzytkowanych wieczyście - Stan                       w ciagu okresu sprawozdawczego</t>
  </si>
  <si>
    <t>Stan  wartości gruntów użytkowanych wieczyście  na koniec okresu sprawozdawczego                                               (4+5-6)</t>
  </si>
  <si>
    <t xml:space="preserve">                                                         (rok, miesiąc, dzień)</t>
  </si>
  <si>
    <t>Stan odpisow aktualizujących                    na poczatek okresu sprawozdawczego</t>
  </si>
  <si>
    <t>Zwiększenia  odpisow aktualizujących                    w ciągu okresu sprawozdawczego</t>
  </si>
  <si>
    <t>Zmiększenia  odpisow aktualizujących                    w ciągu okresu sprawozdawczego</t>
  </si>
  <si>
    <t>Wartosci niematerialne i prawne</t>
  </si>
  <si>
    <t>Srodki trwałe</t>
  </si>
  <si>
    <t>Środki trwale w budowie (inwestycje)</t>
  </si>
  <si>
    <t>zaliczki naśrodki trwale w budowie (inwestycje)</t>
  </si>
  <si>
    <t>Razem długoterminowe aktywa finansowe</t>
  </si>
  <si>
    <t xml:space="preserve">5.1. </t>
  </si>
  <si>
    <t>Akcje i udziały</t>
  </si>
  <si>
    <t xml:space="preserve">5.2. </t>
  </si>
  <si>
    <t>Inne papiery wartościowe</t>
  </si>
  <si>
    <t>5.3.</t>
  </si>
  <si>
    <t>Inne długoterminowe aktywa finansowe</t>
  </si>
  <si>
    <t>X</t>
  </si>
  <si>
    <t>Ogółem (1 + 2 + 3 + 4 + 5)</t>
  </si>
  <si>
    <t xml:space="preserve">             (główny ksiegowy)</t>
  </si>
  <si>
    <t>……………………………..</t>
  </si>
  <si>
    <t xml:space="preserve">  (rok, miesiąc, dzień)</t>
  </si>
  <si>
    <t>Grunty</t>
  </si>
  <si>
    <t>Wartość na poczatek okresu sprawozdawczego</t>
  </si>
  <si>
    <t>Zmniejszenia w ciagu okresu sprawozdawczego</t>
  </si>
  <si>
    <t>Wartość na koniec okresu sprawozdawczego</t>
  </si>
  <si>
    <t xml:space="preserve">Stan na poczatek okresu sprawozdawczego </t>
  </si>
  <si>
    <t xml:space="preserve">Zwiekszenia w  okresie sprawozdawczym </t>
  </si>
  <si>
    <t xml:space="preserve">Zmniejszenia w  okresie sprawozdawczym </t>
  </si>
  <si>
    <t xml:space="preserve">Stan na koniec okresu sprawozdawczego </t>
  </si>
  <si>
    <t xml:space="preserve">liczba </t>
  </si>
  <si>
    <t>wartość</t>
  </si>
  <si>
    <t>(3+5+7)</t>
  </si>
  <si>
    <t>4+6+8)</t>
  </si>
  <si>
    <t>Akcje</t>
  </si>
  <si>
    <t>Udziały</t>
  </si>
  <si>
    <t xml:space="preserve">Tabela 6.   Liczba i wartość posiadanych papierow wartościowych, w tym akcji i udziałów oraz dłużnych papierow wartościowych </t>
  </si>
  <si>
    <t>3.1.</t>
  </si>
  <si>
    <t>3.2.</t>
  </si>
  <si>
    <t>4.1.</t>
  </si>
  <si>
    <t>4.2.</t>
  </si>
  <si>
    <t>Ogółem:</t>
  </si>
  <si>
    <t>Tabela 8.   Informacja o stanie rezerw</t>
  </si>
  <si>
    <t>Stan na początek okresu sprawozdawczego</t>
  </si>
  <si>
    <t>Zwiększenia w ciągu okresu sprawozdawczego</t>
  </si>
  <si>
    <t>wykorzystanie</t>
  </si>
  <si>
    <t>rozwiązane (uznanie rezerw za zbędne)</t>
  </si>
  <si>
    <t>Zmniejszenia razem  (5 + 8)</t>
  </si>
  <si>
    <t>Stan na koniec okresu sprawozdawczego   (3 +4 -7)</t>
  </si>
  <si>
    <t xml:space="preserve">Tabela 9. Zobowiazania długoterminowe według okresu spłaty </t>
  </si>
  <si>
    <t>Wyszcegółowienie zobowiazań wg pozycji bilansu</t>
  </si>
  <si>
    <t>powyżej 1 roku do 3 lat</t>
  </si>
  <si>
    <t>powyżej 3 lat do 5 lat</t>
  </si>
  <si>
    <t>powyżej 5 lat</t>
  </si>
  <si>
    <t>według stanu na:</t>
  </si>
  <si>
    <t>początek okresu sprawozdawczego</t>
  </si>
  <si>
    <t>koniec okresu sprawozdawczego</t>
  </si>
  <si>
    <t>………………………………….</t>
  </si>
  <si>
    <t>Wyszczególnienie według rodzajów zobowiązań</t>
  </si>
  <si>
    <t>Kwota zobowiązania</t>
  </si>
  <si>
    <t>Wyszczególnienie według formy i charakteru  zabezpieczenia</t>
  </si>
  <si>
    <t xml:space="preserve">5. </t>
  </si>
  <si>
    <t xml:space="preserve">6. </t>
  </si>
  <si>
    <t xml:space="preserve">7. </t>
  </si>
  <si>
    <t>Wyszczególnienie według rodzajów zobowiązań warunkowych</t>
  </si>
  <si>
    <t>Kwota zobowiązania warunkowego</t>
  </si>
  <si>
    <t>Wyszczególnienie według formy i charakteru  zabezpieczenia zobowiazania warunkowego</t>
  </si>
  <si>
    <t>Tabela 12. Czynne i bierne rozliczenia międzyokresowe</t>
  </si>
  <si>
    <t>Wartość rozliczeń miedzyokresowych                                                                                                            według stanu na:</t>
  </si>
  <si>
    <t>początek                                                                       okresu sprawozdawczego</t>
  </si>
  <si>
    <t>koniec                                                               okresu sprawozdawczego</t>
  </si>
  <si>
    <t>Rozliczenia międzyokresowe czynne kosztów</t>
  </si>
  <si>
    <t>Wyszczególnienie według                                                                                                                         rodzaju rozliczeń miedzyokresowych</t>
  </si>
  <si>
    <t>Rozliczenia międzyokresowe czynne kosztów  ogółem:</t>
  </si>
  <si>
    <t>Rozliczenia międzyokresowe czynne przychodów</t>
  </si>
  <si>
    <t>…</t>
  </si>
  <si>
    <t>Rozliczenia międzyokresowe czynne przychodów ogółem:</t>
  </si>
  <si>
    <t>Rozliczenia międzyokresowe bierne kosztów</t>
  </si>
  <si>
    <t>Rozliczenia międzyokresowe bierne kosztów  ogółem:</t>
  </si>
  <si>
    <t>Rozliczenia międzyokresowe bierne przychodów ogółem:</t>
  </si>
  <si>
    <t>Rozliczenia międzyokresowe bierne przychodów</t>
  </si>
  <si>
    <t>…………………………….</t>
  </si>
  <si>
    <t xml:space="preserve">             (główny ksiegowy)                                                                  (rok, miesiąc, dzień)</t>
  </si>
  <si>
    <t>6.</t>
  </si>
  <si>
    <t>7.</t>
  </si>
  <si>
    <t>Stan odpisów aktualizujacych na poczatek okresu sprawozdawczego</t>
  </si>
  <si>
    <t>Zwiększenia odpisów aktualizujacych w ciągu okresu sprawozdawczego</t>
  </si>
  <si>
    <t>rozwiazamnie odpisów aktualizujacych (uznanie odpisów za zbędne)</t>
  </si>
  <si>
    <t>Zmniejszenia odpisów aktualizujacych                                                                              w ciągu okresu sprawozdawczego</t>
  </si>
  <si>
    <t>zmniejszenia  razem  (5 + 6)</t>
  </si>
  <si>
    <t>Stan odpisów aktualizujacych na koniec okresu sprawozdawczego   (3+4-7)</t>
  </si>
  <si>
    <t>Wyszcegółowienie według rodzaju zapasów</t>
  </si>
  <si>
    <t>Wyszczególnienie  gruntów  uzytkowanych wieczyście                                          - dane identyfikujace grunt</t>
  </si>
  <si>
    <t>ogółem</t>
  </si>
  <si>
    <t>w tym:</t>
  </si>
  <si>
    <t>odsetki</t>
  </si>
  <si>
    <t>różnice kursowe</t>
  </si>
  <si>
    <t>Koszty wytworzenia poniesione                                                         w ciagu bieżącego okresu sprawozdawczego</t>
  </si>
  <si>
    <t>Wartość poczatkowa - Stan                       na początek okresu sprawozdaw-czego</t>
  </si>
  <si>
    <t>Umorzenie - Stan                       na początek okresu sprawozdaw-czego</t>
  </si>
  <si>
    <t xml:space="preserve">Tabela 3.     Odpisy aktualizujace wartość aktywów trwałych  </t>
  </si>
  <si>
    <t>Stan  odpisow aktualizujacych                          na koniec okresu sprawozdawczego                                               (4+5-6)</t>
  </si>
  <si>
    <t xml:space="preserve">Tabela 4.      Zmiany w stanie gruntów użytkowanych wieczyście  </t>
  </si>
  <si>
    <t>Tabela 5. Zmiany nieamortyzowanych lub nieumarzanych przez jednostkę środków trwałych, używanych na podstawie umów najmu, dzierżawy i innych umów, w tym z tytułu umów leasingu</t>
  </si>
  <si>
    <t>Dłużne papiery wartościowe</t>
  </si>
  <si>
    <t>początek okresu sprawo-zdawczego</t>
  </si>
  <si>
    <t>koniec okresu sprawo-zdawczego</t>
  </si>
  <si>
    <t>początek okresu sprawo- zdawczego</t>
  </si>
  <si>
    <t>początek okresu sprawo-zdawczego  (3+5+7)</t>
  </si>
  <si>
    <t>koniec okresu sprawo-zdawczego (4+6+8)</t>
  </si>
  <si>
    <t xml:space="preserve">Tabela 1.    Zmiany stanu wartości początkowej wartości  niematerialnych i prawnych oraz rzeczowych aktywow trwałych  </t>
  </si>
  <si>
    <r>
      <t xml:space="preserve">Tabela 2.  </t>
    </r>
    <r>
      <rPr>
        <b/>
        <sz val="12"/>
        <color theme="1"/>
        <rFont val="Arial"/>
        <family val="2"/>
        <charset val="238"/>
      </rPr>
      <t xml:space="preserve">  Zmiany stanu umorzenia/amortyzacji  wartości  niematerialnych i prawnych oraz rzeczowych aktywów trwałych                                                                                         </t>
    </r>
  </si>
  <si>
    <t>amortyzacja/ umorzenie za okres sprawozda-wczy</t>
  </si>
  <si>
    <t xml:space="preserve">aktualiza-cja </t>
  </si>
  <si>
    <t>2.5.</t>
  </si>
  <si>
    <t>dotyczące zlikwidowa-nych składników</t>
  </si>
  <si>
    <t>Wartość netto składników aktywów</t>
  </si>
  <si>
    <t>tabela nr 1 , nr 2</t>
  </si>
  <si>
    <t>tabela nr 3</t>
  </si>
  <si>
    <t>tabela nr 4</t>
  </si>
  <si>
    <t>tabela nr 5</t>
  </si>
  <si>
    <t>tabela nr 7</t>
  </si>
  <si>
    <t>nie wystepują</t>
  </si>
  <si>
    <t>tabela nr 9</t>
  </si>
  <si>
    <t>tabela nr 16</t>
  </si>
  <si>
    <t>tabela nr 8</t>
  </si>
  <si>
    <t>tabela  10</t>
  </si>
  <si>
    <t>tabela  11</t>
  </si>
  <si>
    <t>tabela nr 12</t>
  </si>
  <si>
    <t>tabela nr 13</t>
  </si>
  <si>
    <t>tabela nr 14</t>
  </si>
  <si>
    <t>Tabela nr 14</t>
  </si>
  <si>
    <t>tabela nr 15</t>
  </si>
  <si>
    <t>Gryfice  Pl. Zwycięstwa 37</t>
  </si>
  <si>
    <t>Tabela 15.  Wysokość odpisów aktualizujących wartość zapasów</t>
  </si>
  <si>
    <t>Tabela 16. Koszt wytworzenia środków trwałych w budowie</t>
  </si>
  <si>
    <t>Wskazanie okresu objętego sprawozdaniem</t>
  </si>
  <si>
    <t xml:space="preserve"> Aktywa i pasywa wyceniane są przy uwzględnianiu nadrzędnych zasad rachunkowości, w sposób przewidziany ustawą o rachunkowości i rozporzadzeniem Ministra Rozwoju i Finansow w sprawie szczegółowych zasad rachunkowości oraz planu kont dla budżetu państwa , budżetów jednostek samorządu terytorialnego........                                                                                                                                                             1) Za środki trwałe  uważa się przedmioty o przewidywanym okresie użytkowania dłuższym niż jeden rok i o wartości poczatkowej od 5.000,00 zł.                                                                                                            2)Środki trwałe o wartości początkowej od 5.000,00 zł do 9.999,99 zł uważa się za pozostałe srodki trwałe w użytkowaniu stosując jednorazowe umorzenie 100% ich wartości w miesiącu oddania do użytkowania w ciężar kosztów bieżącej działalności- podlegają one ewidencji ilościowo-wartościowej.                                                                                                                                                                                                  Wydatki poniesione na ich zakup badź wytworzenie  stanowią wydatki bieżące.                                                                                                                                                                                                                                           3)Środki trwałe o wartości początkowej równej 10.000,00 zł lub większej umarza się lub amortyzuje stosując metodę liniową.                                                                                                                                                  4) Przedmioty o wartości początkowej od 300 do 4.999,99 zł nie kwalifikuje się jako środki trwałe, uważa się je za wyposażenie stanowisk pracy i dla celów księgowych uważa  za zużyte w momencie oddania do użytkowania. Podlegają ewidencji ilościowej.                                                                                                                                                                                                                                                                                          5)  Przedmioty o wartości poczatkowej poniżej 300,00 zł stanowiące wyposażenie odnoszone są  w koszty bieżącej działalnosci w momencie zakupu, uważa się za zużyte  z datą oddania do użytkowania  i  nie podlegają inwentaryzacji.                                                                                                                                                                                                                                                                                                                            6) Do ewidencji i wyceny wartości niematerialnych i prawnych stosuje sią zasady jak dla środkow trwałych. Na potrzeby ustalenia stawek amortyzacyjnych jako okres ich  użytkowania przyjmuje się minimalny czas dokonywania odpisów amortyzacyjnych przewidziany przepisami ustawy o podatku dochodowym od osob prawnych.                                                                                                                                                                                                                             7) Materiały wycenia się z chwilą nabycia w cenach zakupu i odpisuje się w koszty na dzień ich zakupu.                                                                                                                                                                                                8) Na dzień bilansowy środki trwale ( z wyjatkiem  gruntów) wycenia się w wartosci netto, tj.  z uwzglednieniem odpisów umorzeniowych ustalonych na dzień bilansowy.</t>
  </si>
  <si>
    <t>zmniejszenia  - razem                             (5 + 6)</t>
  </si>
  <si>
    <t xml:space="preserve">Starostwo Powiatowe w Gryficach </t>
  </si>
  <si>
    <t>Ustawa z dnia 5 czerwca 1998r. o samorządzie powiatowym</t>
  </si>
  <si>
    <t>Środki trwałe w budowie (inwestycje)</t>
  </si>
  <si>
    <t>Zaliczki na środki trwałe                 w budowie (inwestycje)</t>
  </si>
  <si>
    <t>Wyszczegółowienie według rodzaju otrzymanych gwarancji i poręczeń</t>
  </si>
  <si>
    <t>Tabela 13.  Kwota otrzymanych gwarancji i poręczeń</t>
  </si>
  <si>
    <t>Wyszczególnienie rodzajów rezerw według celu ich utworzenia</t>
  </si>
  <si>
    <t>Sprawozdanie nie zawiera danych łącznych</t>
  </si>
  <si>
    <t xml:space="preserve">                       (rok, miesiąc, dzień)                                                                                                               (kierownik jednostki</t>
  </si>
  <si>
    <t>………………………..</t>
  </si>
  <si>
    <t>……………………</t>
  </si>
  <si>
    <t>……………</t>
  </si>
  <si>
    <t>(rok miesiąc, dzień)</t>
  </si>
  <si>
    <t>inne zwiększenia</t>
  </si>
  <si>
    <t xml:space="preserve">Tabela 7. Zmiany odpisów aktualizujacych wartość należnosci </t>
  </si>
  <si>
    <t>Tabela 10.     Łączna kwota zobowiazań zabezpieczonych na majątku jednostki ze wskazaniem                                                    charakteru i formy zabezpieczeń</t>
  </si>
  <si>
    <t>Kwota otrzymanych przez jednostkę                              gwarancji i poręczeń niewykazanych w bilansie                                                                                              według stanu na:</t>
  </si>
  <si>
    <t>kwota i charakter poszczególnych pozycji przychodów lub kosztów o nadzwyczajnej wartości lub które wystąpiły incydentalnie</t>
  </si>
  <si>
    <t>tabela nr 17</t>
  </si>
  <si>
    <t>Koszty wytworzenia poniesione                                                                 w ciągu poprzednich okresów sprawozdawczych</t>
  </si>
  <si>
    <t>Zysk ze sprzedaży środków trwałych i wartości niematerialnych i prawnych</t>
  </si>
  <si>
    <t>Zysk z likwidacji środków trwałych, inwestycji bez efektu gospodarczego</t>
  </si>
  <si>
    <t>3</t>
  </si>
  <si>
    <t>Wyegzekwowane odpisane należności</t>
  </si>
  <si>
    <t>5</t>
  </si>
  <si>
    <t>Darowizny środków trwałych</t>
  </si>
  <si>
    <t>6</t>
  </si>
  <si>
    <t>Darowizny środków pieniężnych i pozostałych środków obrotowych</t>
  </si>
  <si>
    <t>7</t>
  </si>
  <si>
    <t>Rozwiązane odpisu aktualizującego wartość należności</t>
  </si>
  <si>
    <t>8</t>
  </si>
  <si>
    <t>9</t>
  </si>
  <si>
    <t>10</t>
  </si>
  <si>
    <t>11</t>
  </si>
  <si>
    <t>12</t>
  </si>
  <si>
    <t>13</t>
  </si>
  <si>
    <t>Starta z likwidacji środków trwałych</t>
  </si>
  <si>
    <t>Nieplanowane odpisy środków trwałych, wartości niematerialnych i prawnych, które utraciły swoją przydatność</t>
  </si>
  <si>
    <t>Wartość środków trwałych w budowie bez efektu gospodarczego</t>
  </si>
  <si>
    <t>Wartość środków trwałych w budowie przekazanych nieodpłatnie</t>
  </si>
  <si>
    <t>Odpisanie kosztów zaniechanej lub niepodjętej produkcji</t>
  </si>
  <si>
    <t>Odpisy aktualizujące (obniżające) wartość zapasów rzeczowych składników majątku obrotowego</t>
  </si>
  <si>
    <t>Różnice wycen bilansowych środków trwałych</t>
  </si>
  <si>
    <t>Odpisane należności przedawnione, umorzone i nieściągalne</t>
  </si>
  <si>
    <t>Przekazane darowizny rzeczowe i finansowe</t>
  </si>
  <si>
    <t>Niezawinione niedobory składników majątku obrotowego</t>
  </si>
  <si>
    <t>Niezawinione niedobory środków trwałych</t>
  </si>
  <si>
    <t>Koszty postępowania spornego i egzekucyjnego</t>
  </si>
  <si>
    <t>14</t>
  </si>
  <si>
    <t>Odpisy aktualizacyjne z tytułu niedoborów składników majątku obrotowego</t>
  </si>
  <si>
    <t>15</t>
  </si>
  <si>
    <t>Odpisy aktualizujące wartość należności wątpliwych i nieściągalnych</t>
  </si>
  <si>
    <t>16</t>
  </si>
  <si>
    <t>Składki na rzecz organizacji społecznych</t>
  </si>
  <si>
    <t>17</t>
  </si>
  <si>
    <t>Trwała utrata wartości z tyt. ostrożnej wyceny</t>
  </si>
  <si>
    <t>towary</t>
  </si>
  <si>
    <t>materiały</t>
  </si>
  <si>
    <t>środki trwałe</t>
  </si>
  <si>
    <t>Zwrot wydatków z lat ubiegłych</t>
  </si>
  <si>
    <t>Korekta roczna odliczonego podatku VAT</t>
  </si>
  <si>
    <t xml:space="preserve">"Końcówki " VAT </t>
  </si>
  <si>
    <t>Wpłaty sponsorów na imprezy organizowane przez Powiat</t>
  </si>
  <si>
    <t>Zapłacone kary i odszkodowania</t>
  </si>
  <si>
    <t>Wynagrodzenie płatnika ZUS i podatków dochodowych</t>
  </si>
  <si>
    <t>Symbol konta</t>
  </si>
  <si>
    <t>Nazwa konta analitycznego</t>
  </si>
  <si>
    <t>BO + Obroty narastające MA</t>
  </si>
  <si>
    <t xml:space="preserve">Kwota zobowiazań zabezpieczonych otrzymanymi (niewykazanymi w bilansie) gwarancjami i poręczeniami                                                                                                  według stanu na:      </t>
  </si>
  <si>
    <t>ekw.netto</t>
  </si>
  <si>
    <t>skł.ZUS</t>
  </si>
  <si>
    <t>razem</t>
  </si>
  <si>
    <t>kary, grzywny, odszkodowania</t>
  </si>
  <si>
    <t>Korzyst.z nieruchom. (w tym bezumowne)</t>
  </si>
  <si>
    <t>Zwrot opłat sądowych, kosztów upomnień i innych wierzytelności</t>
  </si>
  <si>
    <t>Strata ze sprzedaży środków trwałych i wartości niematerialnych i prawnych</t>
  </si>
  <si>
    <t>tabela nr 18</t>
  </si>
  <si>
    <t>Tabela nr 17</t>
  </si>
  <si>
    <t>Kwota i charakter poszczególnych pozycji przychodów lub kosztów o nadzwyczajnej wartości lub które wystąpiły incydentalnie</t>
  </si>
  <si>
    <t>Tabela 11.     Zobowiązania warunkowe na dzień bilansowy</t>
  </si>
  <si>
    <t>Świadczenia emerytalne (odprawy emerytalne)</t>
  </si>
  <si>
    <t>w tym ekwiwalent</t>
  </si>
  <si>
    <t>składki od ekwiwalentu</t>
  </si>
  <si>
    <t>końcówki VAT - koszty</t>
  </si>
  <si>
    <t>Zwiększenia w ciagu okresu sprawozdawczego</t>
  </si>
  <si>
    <t>404 *****-401*-**-01*-*****</t>
  </si>
  <si>
    <t>zasadnicze</t>
  </si>
  <si>
    <t>404 *****-401*-**-02*-*****</t>
  </si>
  <si>
    <t>funkcyjne</t>
  </si>
  <si>
    <t>404 *****-401*-**-03*-*****</t>
  </si>
  <si>
    <t>specjalne</t>
  </si>
  <si>
    <t>404 *****-401*-**-04*-*****</t>
  </si>
  <si>
    <t>stazowe</t>
  </si>
  <si>
    <t>404 *****-401*-**-06*-*****</t>
  </si>
  <si>
    <t>nagrody</t>
  </si>
  <si>
    <t>404 *****-401*-**-07*-*****</t>
  </si>
  <si>
    <t>wyn za czas choroby</t>
  </si>
  <si>
    <t>404 *****-401*-**-08*-*****</t>
  </si>
  <si>
    <t>nagr.jubileuszowe</t>
  </si>
  <si>
    <t>404 *****-401*-**-09*-*****</t>
  </si>
  <si>
    <t>odprawy</t>
  </si>
  <si>
    <t>404 *****-401*-**-10*-*****</t>
  </si>
  <si>
    <t>ekw.za urlop</t>
  </si>
  <si>
    <t>Niewykorzystane zgodnie z przeznaczeniem utworzone uprzednio rezerwy</t>
  </si>
  <si>
    <t>Opłata za korzystanie z terminala płatniczego i opłata akceptanta -uiszczona przez Fundację Polska Bezgotówkowa</t>
  </si>
  <si>
    <t>Koszty upomnień</t>
  </si>
  <si>
    <t xml:space="preserve">Gotówka z Biura rzeczy znalezionych </t>
  </si>
  <si>
    <t>Umorzone grzywny z WUAIB i należności z tyt.kosztów upomnienia</t>
  </si>
  <si>
    <t>760 70005-0770-00-1</t>
  </si>
  <si>
    <t>760 70005-0970-03-1</t>
  </si>
  <si>
    <t>OTRZYMANE ODSZKODOWANIA-NIERUCHOMOŚCI-POWIAT</t>
  </si>
  <si>
    <t>760 70005-0970-06-1</t>
  </si>
  <si>
    <t>INNE POZOSTAŁE PRZYCHODY-GOSPOD.NIERUCHOM.</t>
  </si>
  <si>
    <t>760 75020-0970-02-1</t>
  </si>
  <si>
    <t>PP-WYNAGRODZENIE PŁATNIKA-ZUS,US</t>
  </si>
  <si>
    <t>760 75020-0970-06-1</t>
  </si>
  <si>
    <t>PP-INNE POZOSTAŁE PRZYCHODY</t>
  </si>
  <si>
    <t>760 75020-0970-10-1</t>
  </si>
  <si>
    <t>PP-"KOŃCÓWKI"VAT Z PORZUCENIA</t>
  </si>
  <si>
    <t>760 92601-0940-1</t>
  </si>
  <si>
    <t>PP-ZWROT WYDATKÓW Z LAT UBIEGŁYCH-HALA</t>
  </si>
  <si>
    <t>760 92605-0970-06-1</t>
  </si>
  <si>
    <t>PP - INNE POZOSTAŁE PRZYCHODY</t>
  </si>
  <si>
    <t>Razem konto 760</t>
  </si>
  <si>
    <t>761 70005-4610-08-2</t>
  </si>
  <si>
    <t>PK-K.EGZEK.NALEŻ.GOSPOD.NIERUCH.SK.PAŃSTWA</t>
  </si>
  <si>
    <t>761 75020-4530-1</t>
  </si>
  <si>
    <t>PK-"KOŃCÓWKI"VAT</t>
  </si>
  <si>
    <t>761 75020-4610-08-1</t>
  </si>
  <si>
    <t>PK-KOSZTY EGZEKUCJI NALEŻN.-STAROSTWO-WŁASNE</t>
  </si>
  <si>
    <t>Razem konto 761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</si>
  <si>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</si>
  <si>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</si>
  <si>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</si>
  <si>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</si>
  <si>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</si>
  <si>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</si>
  <si>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</si>
  <si>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</si>
  <si>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</si>
  <si>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</si>
  <si>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</si>
  <si>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</si>
  <si>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</si>
  <si>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Zwroty dotacji i subwencji</t>
  </si>
  <si>
    <t>Dotacje dla uczniów z Ukrainy w szkołach niepublicznych Powiatu gryfickiego</t>
  </si>
  <si>
    <t>Koszt orzeczeń o niepełnosprawności itp. dla obywateli Ukrainy (finansowane z Funduszu Pomocy)</t>
  </si>
  <si>
    <t>inne informacje - wydatki związane z wojną na Ukrainie</t>
  </si>
  <si>
    <t>nie występuje</t>
  </si>
  <si>
    <t>Odpisy na należności główne</t>
  </si>
  <si>
    <t xml:space="preserve">Odpisy na odsetki </t>
  </si>
  <si>
    <t xml:space="preserve">Odpisy na koszty upomnienia </t>
  </si>
  <si>
    <t>w tym pozostałe odprawy</t>
  </si>
  <si>
    <t>Kara za niedotr.termonu zawarcia umowy dostawy energii elektr. -CUP</t>
  </si>
  <si>
    <t>(główny księowy)                                                                                              (rok miesiąc, dzień)</t>
  </si>
  <si>
    <t>Uszczególowienie pozycji z Bilansu Pozostałe należności (aktywa poz. B.II.4)</t>
  </si>
  <si>
    <t xml:space="preserve">tabela 18 - Innne informacje - Wydatki poniesione przez Starostwa w związku z wojną na Ukrainie </t>
  </si>
  <si>
    <t>404 *****-401*-**-11*-*****</t>
  </si>
  <si>
    <t>404 *****-401*-**-12*-*****</t>
  </si>
  <si>
    <t>godziny nadliczbowe</t>
  </si>
  <si>
    <t>pozost.wynagrodzenia</t>
  </si>
  <si>
    <t xml:space="preserve">Wyszczegółowienie </t>
  </si>
  <si>
    <t>PP-PRZYCHODY ZE SPRZEDAŻY GRUNTÓW (W TYM ZABUDOWAN</t>
  </si>
  <si>
    <t>760 75020-0640-1</t>
  </si>
  <si>
    <t>PP-ZWR.K.UPOMNIEŃ, K.EGZEK.I KOMORNICZYCH</t>
  </si>
  <si>
    <t>761 081</t>
  </si>
  <si>
    <t>PK-UMORZENIE NALEŻNOŚCI</t>
  </si>
  <si>
    <t>761 75020-3020-1</t>
  </si>
  <si>
    <t>ODSZKODOWANIA - DOT. PRACY</t>
  </si>
  <si>
    <t>761 75095-2957-1</t>
  </si>
  <si>
    <t>761 091</t>
  </si>
  <si>
    <t>PK-ODPISY AKTUALIZUJĄCE NALEŻNOŚCI</t>
  </si>
  <si>
    <t>Rozrachunki z pracownikami z tytułu pożyczek mieszkaniowych z ZFŚS</t>
  </si>
  <si>
    <t>Kaucje za butle z wodą w dystrybutorach</t>
  </si>
  <si>
    <t>Zasilenie rachunku bankowego dochodów Skarbu Państwa z tytułu odprowadzoego do urzędu skarbowego, a nie zapłąconego przez dłużników podatku VAT</t>
  </si>
  <si>
    <t>2.6</t>
  </si>
  <si>
    <t>Inne informacje - uszczególowienie pozycji z Bilansu Pozostałe należności (aktywa poz. B.II.4)</t>
  </si>
  <si>
    <t>tabela nr 19</t>
  </si>
  <si>
    <t>różnica prze.wewn.</t>
  </si>
  <si>
    <t>odpr.em.\</t>
  </si>
  <si>
    <t>Sporządził: Jolanta Mazurek</t>
  </si>
  <si>
    <t>Sporządziła: Jolanta Mazurek</t>
  </si>
  <si>
    <t>(główny księowy)                                                                                (rok miesiąc, dzień)</t>
  </si>
  <si>
    <t>k.290.1</t>
  </si>
  <si>
    <t>k.290.2</t>
  </si>
  <si>
    <t>k290.3</t>
  </si>
  <si>
    <t>Razem konto 404</t>
  </si>
  <si>
    <t>760 091</t>
  </si>
  <si>
    <t>ROZWIĄZANIE REZERW AKTUALIZUJĄCYCH NALEŻNOŚCI</t>
  </si>
  <si>
    <t>760 70005-0950-1</t>
  </si>
  <si>
    <t>PP- WPŁYWY Z KAR I ODSZKODOWAŃ WYNIK. Z UMÓW</t>
  </si>
  <si>
    <t>760 75020-0970-04-1</t>
  </si>
  <si>
    <t>PP-OTRZYMANE DAROWIZNY - NIEPIENIĘŻNE - NIEODPŁ.OT</t>
  </si>
  <si>
    <t>760 75020-0970-07-1</t>
  </si>
  <si>
    <t>PP-KOREKTA ROCZNA PODATKU VAT NALICZONEGO</t>
  </si>
  <si>
    <t>760 75095-0870-1</t>
  </si>
  <si>
    <t>PP- WPŁYWY ZE SPRZEDAŻY SKŁADNIKÓW MAJĄTKU</t>
  </si>
  <si>
    <t>760 92601-0950-1</t>
  </si>
  <si>
    <t>PP-KARY I ODSZKODOWANIA WYNIKAJĄCE Z UMÓW - HALA S</t>
  </si>
  <si>
    <t>1.01.-31.12.2024 r.</t>
  </si>
  <si>
    <t>Syntetyka po wybranych cyfrach konta za okres 01-12 2024 rok dla jednostki 001-STAROSTWO POWIATOWE</t>
  </si>
  <si>
    <t xml:space="preserve"> Strona : 1/1</t>
  </si>
  <si>
    <t>fiserv</t>
  </si>
  <si>
    <t>wpłaty sponsorów</t>
  </si>
  <si>
    <t>ZWROT NIEWYKORZYSTAEJ DOTACJI-CYFR.POW.,SWP</t>
  </si>
  <si>
    <t>761 85395-2957-1</t>
  </si>
  <si>
    <t>PK- ZWROT DOTACJI - DOSTĘPNY SAMORZĄD</t>
  </si>
  <si>
    <t>761 85395-2959-1</t>
  </si>
  <si>
    <t>PK - ZWROT NIEWYKORZYSTANEJ DOTACJI - DOSTĘPNY SAM</t>
  </si>
  <si>
    <t>Suma ubezpieczeniowa z polisy ubezpieczeniowej- 18.907.030,95 zł</t>
  </si>
  <si>
    <t>Sporządził:  Joanna Dembińska</t>
  </si>
  <si>
    <t>Odsetki bankowe od konta sum depozytowych - inne niż należne kontrahentom od wadiów i zabezpieczeń nal. wyk.umowy</t>
  </si>
  <si>
    <t>Rozrachunki z tytułu udzielonych dotacji dla szkól niepublicznych, dla których na dzień 31.12.2024r. nie zakończył proces uznania za rozliczoną (kontrola wykonania trwa)</t>
  </si>
  <si>
    <t>zwrot części kosztów zastępstwa procesoweg (dot. Sk.P.)</t>
  </si>
  <si>
    <t>osetki bank po.20</t>
  </si>
  <si>
    <t>biuro rzezcy znal</t>
  </si>
  <si>
    <t>zarot kosz.zast.proces</t>
  </si>
  <si>
    <t xml:space="preserve">Tabela 19 </t>
  </si>
  <si>
    <t>Sprawozdanie finansowe za rok 2025 rok</t>
  </si>
  <si>
    <t>od 01.01.2025 r. do 31.12.2025 r.</t>
  </si>
  <si>
    <t>25.03.2026 r.</t>
  </si>
  <si>
    <t xml:space="preserve">                                                   2026-03-25</t>
  </si>
  <si>
    <t xml:space="preserve">Saldo Wn </t>
  </si>
  <si>
    <t>404 *****-4010-**-009-*****</t>
  </si>
  <si>
    <t>404 *****-4010-**-011-*****</t>
  </si>
  <si>
    <t>404 *****-4010-**-012-*****</t>
  </si>
  <si>
    <t>404 *****-4010-**-021-*****</t>
  </si>
  <si>
    <t>404 *****-4010-**-022-*****</t>
  </si>
  <si>
    <t>404 *****-4010-**-031-*****</t>
  </si>
  <si>
    <t>404 *****-4010-**-041-*****</t>
  </si>
  <si>
    <t>404 *****-4010-**-042-*****</t>
  </si>
  <si>
    <t>404 *****-4010-**-061-*****</t>
  </si>
  <si>
    <t>404 *****-4010-**-062-*****</t>
  </si>
  <si>
    <t>404 *****-4010-**-071-*****</t>
  </si>
  <si>
    <t>404 *****-4010-**-072-*****</t>
  </si>
  <si>
    <t>404 *****-4010-**-081-*****</t>
  </si>
  <si>
    <t>404 *****-4010-**-082-*****</t>
  </si>
  <si>
    <t>404 *****-4010-**-091-*****</t>
  </si>
  <si>
    <t>404 *****-4010-**-101-*****</t>
  </si>
  <si>
    <t>404 *****-4010-**-111-*****</t>
  </si>
  <si>
    <t>404 *****-4010-**-121-*****</t>
  </si>
  <si>
    <t>Budowa hali widowiskowo- sportowej w Trzebiatowie</t>
  </si>
  <si>
    <t>Zakup obiektu pełniącego rolę budowli ochronnej program POLIiOC</t>
  </si>
  <si>
    <t>Adaptacja pomieszczeń parteru - hali sportowej "Gryf Arena"</t>
  </si>
  <si>
    <t>spłata zaległości</t>
  </si>
  <si>
    <t>Saldo WN</t>
  </si>
  <si>
    <t>PP-PRZYCHODY ZE SPRZEDAŻY GRUNTÓW (W TYM ZABUDOWANYCH)</t>
  </si>
  <si>
    <t>760 75095-0940-1</t>
  </si>
  <si>
    <t>PP-ZWROT WYDATKÓW Z LAT UBIEGŁYCH</t>
  </si>
  <si>
    <t>760 75095-0970-06-1</t>
  </si>
  <si>
    <t>PP-POZOSTAŁE PRZYCHODY</t>
  </si>
  <si>
    <t>760 75515-2950-1</t>
  </si>
  <si>
    <t xml:space="preserve"> ZWROT NIEWYKORZYSTANEJ DOTACJI NPP</t>
  </si>
  <si>
    <t>760 80116-2950-1</t>
  </si>
  <si>
    <t>PP- ZWROT DOTACJI Z LAT UBIEGŁYCH SZKOŁY POLICEALNE</t>
  </si>
  <si>
    <t>760 80120-2950-1</t>
  </si>
  <si>
    <t>PP- ZWROT DOTACJI Z LAT UBIEGŁYCH LO</t>
  </si>
  <si>
    <t>760 80152-2950-1</t>
  </si>
  <si>
    <t>PP - ZWROT DOTACJI Z LAT UBIEGŁYCH- SPECJALNE METODY NAUCZANIA</t>
  </si>
  <si>
    <t>760 85404-2950-1</t>
  </si>
  <si>
    <t>PP- ZWROT DOTACJI Z LAT UBIEGŁYCH OREW</t>
  </si>
  <si>
    <t>760 85419-2950-1</t>
  </si>
  <si>
    <t>PP- ZWROT DOTACJI Z LAT UBIEGŁYCH OŚR.REWALIDACYJNO-WYCH.</t>
  </si>
  <si>
    <t>1.01.-31.12.2025 r.</t>
  </si>
  <si>
    <t>lokale</t>
  </si>
  <si>
    <t>bezumowne działka</t>
  </si>
  <si>
    <t>darowizny</t>
  </si>
  <si>
    <t>Zwrot nierozliczonych dotacji z lat ubiegłych</t>
  </si>
  <si>
    <t>koszty zastępstwa</t>
  </si>
  <si>
    <t>przeks.mylnych</t>
  </si>
  <si>
    <t>zwort za karty zagran</t>
  </si>
  <si>
    <t>21.</t>
  </si>
  <si>
    <t>Przeksięgowanie wpłaty z mylnych dochodów</t>
  </si>
  <si>
    <t>22.</t>
  </si>
  <si>
    <t>Zwrot prowizji za korzystanie z kart zagranicznych</t>
  </si>
  <si>
    <t>761 71015-2950-1</t>
  </si>
  <si>
    <t xml:space="preserve"> PK - ZWROT DOTACJI PINB</t>
  </si>
  <si>
    <t>761 75411-2950-1</t>
  </si>
  <si>
    <t>PK- ZWROT DOTACJI Z LAT UBIEGŁYCH KPPSP</t>
  </si>
  <si>
    <t>761 75515-2950-1</t>
  </si>
  <si>
    <t>PK- ZWROT DOTACJI NPP</t>
  </si>
  <si>
    <t>761 85156-2950-1</t>
  </si>
  <si>
    <t>PK - ZWROT DOTACJI Z LAT UBIEGŁYCH PUP</t>
  </si>
  <si>
    <t>……………………..                                          2026-03-25</t>
  </si>
  <si>
    <t>1.01.-31.12.2025r.</t>
  </si>
  <si>
    <t>k.234</t>
  </si>
  <si>
    <t>………………………………                                                 2026-03-25</t>
  </si>
  <si>
    <t xml:space="preserve">                2026-03-25                                                          ………………………………………..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</si>
</sst>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zł&quot;;[Red]\-#,##0.00\ &quot;zł&quot;"/>
    <numFmt numFmtId="164" formatCode="#,##0.00_ ;[Red]\-#,##0.00\ "/>
    <numFmt numFmtId="165" formatCode="#,##0.00_ ;\-#,##0.00\ "/>
    <numFmt numFmtId="166" formatCode="#\ ###\ ###\ ##0.00"/>
  </numFmts>
  <fonts count="5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0"/>
      <name val="Arial CE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</font>
    <font>
      <b/>
      <sz val="11"/>
      <color rgb="FFFF0000"/>
      <name val="Arial CE"/>
      <charset val="238"/>
    </font>
    <font>
      <sz val="8"/>
      <color indexed="8"/>
      <name val="Arial ce"/>
      <charset val="238"/>
    </font>
    <font>
      <b/>
      <sz val="8"/>
      <color indexed="8"/>
      <name val="Arial ce"/>
      <charset val="238"/>
    </font>
    <font>
      <b/>
      <sz val="10"/>
      <color indexed="8"/>
      <name val="Arial ce"/>
      <charset val="238"/>
    </font>
    <font>
      <sz val="10"/>
      <color indexed="8"/>
      <name val="Arial ce"/>
      <charset val="238"/>
    </font>
    <font>
      <sz val="10"/>
      <color theme="1"/>
      <name val="Calibri"/>
      <family val="2"/>
      <charset val="238"/>
      <scheme val="minor"/>
    </font>
    <font>
      <sz val="9"/>
      <name val="Arial"/>
      <family val="2"/>
      <charset val="238"/>
    </font>
    <font>
      <sz val="11"/>
      <name val="Calibri"/>
      <family val="2"/>
      <charset val="238"/>
      <scheme val="minor"/>
    </font>
    <font>
      <sz val="7"/>
      <color indexed="8"/>
      <name val="Arial ce"/>
      <charset val="238"/>
    </font>
    <font>
      <sz val="10"/>
      <color indexed="8"/>
      <name val="Arial"/>
      <family val="2"/>
      <charset val="238"/>
    </font>
    <font>
      <sz val="10"/>
      <color rgb="FFED0000"/>
      <name val="Arial CE"/>
      <charset val="238"/>
    </font>
    <font>
      <sz val="11"/>
      <color rgb="FFED0000"/>
      <name val="Calibri"/>
      <family val="2"/>
      <charset val="238"/>
      <scheme val="minor"/>
    </font>
    <font>
      <sz val="10"/>
      <color rgb="FFED0000"/>
      <name val="Calibri"/>
      <family val="2"/>
      <charset val="238"/>
      <scheme val="minor"/>
    </font>
    <font>
      <b/>
      <i/>
      <sz val="12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7"/>
      <color indexed="8"/>
      <name val="Arial ce"/>
      <charset val="238"/>
    </font>
    <font>
      <b/>
      <sz val="10"/>
      <color theme="1"/>
      <name val="Calibri"/>
      <family val="2"/>
      <charset val="238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mediumGray">
        <fgColor indexed="26"/>
        <bgColor auto="1"/>
      </patternFill>
    </fill>
    <fill>
      <patternFill patternType="mediumGray">
        <fgColor indexed="22"/>
        <bgColor auto="1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6E3FF"/>
        <bgColor indexed="64"/>
      </patternFill>
    </fill>
    <fill>
      <patternFill patternType="solid">
        <fgColor rgb="FFC5D3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CEB99"/>
        <bgColor indexed="64"/>
      </patternFill>
    </fill>
    <fill>
      <patternFill patternType="solid">
        <fgColor theme="7" tint="0.59999389629810485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4" fontId="2" fillId="0" borderId="0" applyBorder="0" applyAlignment="0">
      <alignment horizontal="center" vertical="center" wrapText="1"/>
    </xf>
    <xf numFmtId="1" fontId="4" fillId="0" borderId="2" applyBorder="0">
      <alignment horizontal="center" vertical="center"/>
    </xf>
    <xf numFmtId="1" fontId="5" fillId="0" borderId="0" applyBorder="0">
      <alignment horizontal="left" vertical="center"/>
    </xf>
    <xf numFmtId="4" fontId="6" fillId="0" borderId="2" applyBorder="0">
      <alignment vertical="center" wrapText="1"/>
    </xf>
    <xf numFmtId="0" fontId="8" fillId="0" borderId="1" applyBorder="0">
      <alignment vertical="center" wrapText="1"/>
      <protection locked="0"/>
    </xf>
    <xf numFmtId="0" fontId="6" fillId="2" borderId="11" applyBorder="0">
      <alignment horizontal="center" vertical="center" wrapText="1"/>
      <protection locked="0"/>
    </xf>
    <xf numFmtId="1" fontId="6" fillId="0" borderId="2" applyBorder="0">
      <alignment horizontal="center" vertical="center"/>
      <protection locked="0"/>
    </xf>
    <xf numFmtId="4" fontId="6" fillId="0" borderId="1" applyBorder="0">
      <alignment horizontal="right" vertical="center" wrapText="1"/>
    </xf>
    <xf numFmtId="4" fontId="4" fillId="0" borderId="1" applyBorder="0">
      <alignment horizontal="right" vertical="center" wrapText="1"/>
      <protection locked="0"/>
    </xf>
    <xf numFmtId="4" fontId="6" fillId="0" borderId="1">
      <alignment horizontal="right" vertical="center" wrapText="1"/>
      <protection locked="0"/>
    </xf>
    <xf numFmtId="0" fontId="6" fillId="0" borderId="6" applyBorder="0">
      <alignment vertical="center"/>
      <protection locked="0"/>
    </xf>
    <xf numFmtId="4" fontId="6" fillId="0" borderId="31" applyBorder="0">
      <alignment horizontal="centerContinuous" vertical="center" wrapText="1"/>
      <protection locked="0"/>
    </xf>
    <xf numFmtId="4" fontId="7" fillId="0" borderId="0" applyBorder="0">
      <alignment horizontal="left" vertical="center"/>
      <protection locked="0"/>
    </xf>
    <xf numFmtId="4" fontId="4" fillId="0" borderId="1" applyBorder="0">
      <alignment horizontal="right" vertical="center" wrapText="1"/>
    </xf>
    <xf numFmtId="0" fontId="24" fillId="0" borderId="0"/>
  </cellStyleXfs>
  <cellXfs count="625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/>
    <xf numFmtId="4" fontId="3" fillId="0" borderId="0" xfId="1" applyFont="1" applyBorder="1" applyAlignment="1">
      <alignment vertical="center"/>
    </xf>
    <xf numFmtId="4" fontId="2" fillId="0" borderId="0" xfId="1" applyBorder="1" applyAlignment="1">
      <alignment vertical="center"/>
    </xf>
    <xf numFmtId="4" fontId="6" fillId="0" borderId="1" xfId="8" applyBorder="1">
      <alignment horizontal="right" vertical="center" wrapText="1"/>
    </xf>
    <xf numFmtId="1" fontId="4" fillId="0" borderId="2" xfId="2" applyBorder="1" applyProtection="1">
      <alignment horizontal="center" vertical="center"/>
      <protection locked="0"/>
    </xf>
    <xf numFmtId="0" fontId="8" fillId="0" borderId="1" xfId="5" applyBorder="1">
      <alignment vertical="center" wrapText="1"/>
      <protection locked="0"/>
    </xf>
    <xf numFmtId="1" fontId="6" fillId="0" borderId="12" xfId="7" applyBorder="1">
      <alignment horizontal="center" vertical="center"/>
      <protection locked="0"/>
    </xf>
    <xf numFmtId="4" fontId="6" fillId="0" borderId="6" xfId="8" applyBorder="1">
      <alignment horizontal="right" vertical="center" wrapText="1"/>
    </xf>
    <xf numFmtId="0" fontId="13" fillId="0" borderId="0" xfId="0" applyFont="1"/>
    <xf numFmtId="0" fontId="15" fillId="0" borderId="0" xfId="0" applyFont="1"/>
    <xf numFmtId="0" fontId="9" fillId="0" borderId="0" xfId="0" applyFont="1" applyAlignment="1">
      <alignment horizontal="right"/>
    </xf>
    <xf numFmtId="4" fontId="4" fillId="0" borderId="0" xfId="0" applyNumberFormat="1" applyFont="1" applyAlignment="1">
      <alignment vertical="center"/>
    </xf>
    <xf numFmtId="1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 wrapText="1"/>
    </xf>
    <xf numFmtId="4" fontId="6" fillId="0" borderId="1" xfId="4" applyBorder="1" applyProtection="1">
      <alignment vertical="center" wrapText="1"/>
      <protection locked="0"/>
    </xf>
    <xf numFmtId="4" fontId="6" fillId="0" borderId="6" xfId="4" applyBorder="1" applyProtection="1">
      <alignment vertical="center" wrapText="1"/>
      <protection locked="0"/>
    </xf>
    <xf numFmtId="0" fontId="4" fillId="0" borderId="1" xfId="5" applyFont="1" applyBorder="1">
      <alignment vertical="center" wrapText="1"/>
      <protection locked="0"/>
    </xf>
    <xf numFmtId="4" fontId="6" fillId="0" borderId="1" xfId="10">
      <alignment horizontal="right" vertical="center" wrapText="1"/>
      <protection locked="0"/>
    </xf>
    <xf numFmtId="4" fontId="6" fillId="0" borderId="8" xfId="8" applyBorder="1">
      <alignment horizontal="right" vertical="center" wrapText="1"/>
    </xf>
    <xf numFmtId="4" fontId="4" fillId="0" borderId="1" xfId="9" applyBorder="1">
      <alignment horizontal="right" vertical="center" wrapText="1"/>
      <protection locked="0"/>
    </xf>
    <xf numFmtId="4" fontId="6" fillId="0" borderId="7" xfId="8" applyBorder="1">
      <alignment horizontal="right" vertical="center" wrapText="1"/>
    </xf>
    <xf numFmtId="0" fontId="16" fillId="2" borderId="13" xfId="6" applyFont="1" applyBorder="1">
      <alignment horizontal="center" vertical="center" wrapText="1"/>
      <protection locked="0"/>
    </xf>
    <xf numFmtId="0" fontId="17" fillId="0" borderId="1" xfId="5" applyFont="1" applyBorder="1">
      <alignment vertical="center" wrapText="1"/>
      <protection locked="0"/>
    </xf>
    <xf numFmtId="0" fontId="19" fillId="0" borderId="0" xfId="0" applyFont="1"/>
    <xf numFmtId="0" fontId="20" fillId="0" borderId="1" xfId="5" applyFont="1" applyBorder="1">
      <alignment vertical="center" wrapText="1"/>
      <protection locked="0"/>
    </xf>
    <xf numFmtId="0" fontId="22" fillId="0" borderId="0" xfId="0" applyFont="1"/>
    <xf numFmtId="0" fontId="6" fillId="2" borderId="1" xfId="6" applyBorder="1">
      <alignment horizontal="center" vertical="center" wrapText="1"/>
      <protection locked="0"/>
    </xf>
    <xf numFmtId="0" fontId="1" fillId="0" borderId="1" xfId="0" applyFont="1" applyBorder="1"/>
    <xf numFmtId="4" fontId="0" fillId="0" borderId="0" xfId="0" applyNumberFormat="1"/>
    <xf numFmtId="0" fontId="6" fillId="2" borderId="11" xfId="6" applyBorder="1">
      <alignment horizontal="center" vertical="center" wrapText="1"/>
      <protection locked="0"/>
    </xf>
    <xf numFmtId="0" fontId="6" fillId="2" borderId="4" xfId="6" applyBorder="1">
      <alignment horizontal="center" vertical="center" wrapText="1"/>
      <protection locked="0"/>
    </xf>
    <xf numFmtId="1" fontId="5" fillId="0" borderId="0" xfId="3" applyProtection="1">
      <alignment horizontal="left" vertical="center"/>
      <protection locked="0"/>
    </xf>
    <xf numFmtId="0" fontId="18" fillId="0" borderId="0" xfId="0" applyFont="1"/>
    <xf numFmtId="0" fontId="23" fillId="0" borderId="0" xfId="5" applyFont="1" applyBorder="1">
      <alignment vertical="center" wrapText="1"/>
      <protection locked="0"/>
    </xf>
    <xf numFmtId="0" fontId="0" fillId="0" borderId="8" xfId="0" applyBorder="1"/>
    <xf numFmtId="1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 wrapText="1"/>
    </xf>
    <xf numFmtId="4" fontId="6" fillId="0" borderId="12" xfId="12" applyBorder="1">
      <alignment horizontal="centerContinuous" vertical="center" wrapText="1"/>
      <protection locked="0"/>
    </xf>
    <xf numFmtId="4" fontId="6" fillId="0" borderId="6" xfId="12" applyBorder="1">
      <alignment horizontal="centerContinuous" vertical="center" wrapText="1"/>
      <protection locked="0"/>
    </xf>
    <xf numFmtId="4" fontId="4" fillId="0" borderId="0" xfId="0" applyNumberFormat="1" applyFont="1" applyAlignment="1">
      <alignment horizontal="left" vertical="center"/>
    </xf>
    <xf numFmtId="3" fontId="6" fillId="0" borderId="0" xfId="0" applyNumberFormat="1" applyFont="1" applyAlignment="1">
      <alignment horizontal="center" vertical="center"/>
    </xf>
    <xf numFmtId="0" fontId="0" fillId="0" borderId="6" xfId="0" applyBorder="1"/>
    <xf numFmtId="0" fontId="4" fillId="2" borderId="1" xfId="6" applyFont="1" applyBorder="1" applyAlignment="1">
      <alignment horizontal="left" vertical="center" wrapText="1"/>
      <protection locked="0"/>
    </xf>
    <xf numFmtId="0" fontId="6" fillId="2" borderId="1" xfId="6" applyBorder="1" applyAlignment="1">
      <alignment horizontal="left" vertical="center" wrapText="1"/>
      <protection locked="0"/>
    </xf>
    <xf numFmtId="1" fontId="6" fillId="0" borderId="0" xfId="7" applyBorder="1">
      <alignment horizontal="center" vertical="center"/>
      <protection locked="0"/>
    </xf>
    <xf numFmtId="4" fontId="6" fillId="0" borderId="0" xfId="4" applyBorder="1" applyProtection="1">
      <alignment vertical="center" wrapText="1"/>
      <protection locked="0"/>
    </xf>
    <xf numFmtId="4" fontId="6" fillId="0" borderId="0" xfId="8" applyBorder="1">
      <alignment horizontal="right" vertical="center" wrapText="1"/>
    </xf>
    <xf numFmtId="1" fontId="4" fillId="0" borderId="0" xfId="2" applyBorder="1" applyProtection="1">
      <alignment horizontal="center" vertical="center"/>
      <protection locked="0"/>
    </xf>
    <xf numFmtId="0" fontId="8" fillId="0" borderId="0" xfId="5" applyBorder="1">
      <alignment vertical="center" wrapText="1"/>
      <protection locked="0"/>
    </xf>
    <xf numFmtId="4" fontId="4" fillId="0" borderId="0" xfId="9" applyBorder="1">
      <alignment horizontal="right" vertical="center" wrapText="1"/>
      <protection locked="0"/>
    </xf>
    <xf numFmtId="0" fontId="24" fillId="0" borderId="0" xfId="5" applyFont="1" applyBorder="1" applyAlignment="1">
      <alignment horizontal="center" vertical="center" wrapText="1"/>
      <protection locked="0"/>
    </xf>
    <xf numFmtId="16" fontId="4" fillId="2" borderId="2" xfId="6" applyNumberFormat="1" applyFont="1" applyBorder="1">
      <alignment horizontal="center" vertical="center" wrapText="1"/>
      <protection locked="0"/>
    </xf>
    <xf numFmtId="0" fontId="4" fillId="2" borderId="2" xfId="6" applyFont="1" applyBorder="1">
      <alignment horizontal="center" vertical="center" wrapText="1"/>
      <protection locked="0"/>
    </xf>
    <xf numFmtId="0" fontId="6" fillId="2" borderId="2" xfId="6" applyBorder="1">
      <alignment horizontal="center" vertical="center" wrapText="1"/>
      <protection locked="0"/>
    </xf>
    <xf numFmtId="0" fontId="4" fillId="2" borderId="12" xfId="6" applyFont="1" applyBorder="1">
      <alignment horizontal="center" vertical="center" wrapText="1"/>
      <protection locked="0"/>
    </xf>
    <xf numFmtId="0" fontId="4" fillId="2" borderId="6" xfId="6" applyFont="1" applyBorder="1" applyAlignment="1">
      <alignment horizontal="left" vertical="center" wrapText="1"/>
      <protection locked="0"/>
    </xf>
    <xf numFmtId="0" fontId="11" fillId="2" borderId="6" xfId="6" applyFont="1" applyBorder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4" fontId="4" fillId="0" borderId="0" xfId="9" applyBorder="1" applyAlignment="1">
      <alignment vertical="center" wrapText="1"/>
      <protection locked="0"/>
    </xf>
    <xf numFmtId="4" fontId="17" fillId="0" borderId="0" xfId="9" applyFont="1" applyBorder="1" applyAlignment="1">
      <alignment vertical="center" wrapText="1"/>
      <protection locked="0"/>
    </xf>
    <xf numFmtId="0" fontId="26" fillId="0" borderId="2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27" fillId="0" borderId="1" xfId="0" applyFont="1" applyBorder="1"/>
    <xf numFmtId="0" fontId="27" fillId="0" borderId="9" xfId="0" applyFont="1" applyBorder="1"/>
    <xf numFmtId="0" fontId="0" fillId="0" borderId="9" xfId="0" applyBorder="1"/>
    <xf numFmtId="0" fontId="0" fillId="0" borderId="46" xfId="0" applyBorder="1"/>
    <xf numFmtId="0" fontId="12" fillId="0" borderId="47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0" fillId="0" borderId="48" xfId="0" applyBorder="1"/>
    <xf numFmtId="0" fontId="0" fillId="0" borderId="49" xfId="0" applyBorder="1"/>
    <xf numFmtId="0" fontId="24" fillId="0" borderId="0" xfId="5" applyFont="1" applyBorder="1" applyAlignment="1">
      <alignment horizontal="left" vertical="center" wrapText="1"/>
      <protection locked="0"/>
    </xf>
    <xf numFmtId="0" fontId="27" fillId="0" borderId="2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15" fillId="0" borderId="0" xfId="0" applyFont="1" applyAlignment="1">
      <alignment wrapText="1"/>
    </xf>
    <xf numFmtId="0" fontId="10" fillId="0" borderId="12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" fillId="0" borderId="0" xfId="0" applyFont="1"/>
    <xf numFmtId="0" fontId="28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9" fillId="0" borderId="0" xfId="0" applyFont="1"/>
    <xf numFmtId="0" fontId="22" fillId="0" borderId="8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1" fillId="0" borderId="2" xfId="0" applyFont="1" applyBorder="1"/>
    <xf numFmtId="2" fontId="1" fillId="0" borderId="8" xfId="0" applyNumberFormat="1" applyFont="1" applyBorder="1"/>
    <xf numFmtId="16" fontId="1" fillId="0" borderId="2" xfId="0" applyNumberFormat="1" applyFont="1" applyBorder="1"/>
    <xf numFmtId="1" fontId="4" fillId="0" borderId="2" xfId="7" applyFont="1" applyBorder="1">
      <alignment horizontal="center" vertical="center"/>
      <protection locked="0"/>
    </xf>
    <xf numFmtId="0" fontId="26" fillId="0" borderId="19" xfId="0" applyFont="1" applyBorder="1" applyAlignment="1">
      <alignment horizontal="center" vertical="center" wrapText="1"/>
    </xf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6" fillId="0" borderId="1" xfId="0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26" fillId="0" borderId="8" xfId="0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4" fontId="0" fillId="0" borderId="6" xfId="0" applyNumberFormat="1" applyBorder="1"/>
    <xf numFmtId="4" fontId="0" fillId="0" borderId="7" xfId="0" applyNumberFormat="1" applyBorder="1"/>
    <xf numFmtId="0" fontId="22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/>
    </xf>
    <xf numFmtId="2" fontId="27" fillId="0" borderId="48" xfId="0" applyNumberFormat="1" applyFont="1" applyBorder="1"/>
    <xf numFmtId="2" fontId="27" fillId="0" borderId="48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2" fontId="27" fillId="0" borderId="49" xfId="0" applyNumberFormat="1" applyFont="1" applyBorder="1"/>
    <xf numFmtId="0" fontId="22" fillId="0" borderId="1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2" fontId="10" fillId="0" borderId="48" xfId="0" applyNumberFormat="1" applyFont="1" applyBorder="1" applyAlignment="1">
      <alignment horizontal="center" vertical="center"/>
    </xf>
    <xf numFmtId="2" fontId="0" fillId="0" borderId="1" xfId="0" applyNumberFormat="1" applyBorder="1"/>
    <xf numFmtId="0" fontId="12" fillId="0" borderId="1" xfId="0" applyFont="1" applyBorder="1" applyAlignment="1">
      <alignment horizontal="right"/>
    </xf>
    <xf numFmtId="2" fontId="12" fillId="0" borderId="1" xfId="0" applyNumberFormat="1" applyFont="1" applyBorder="1"/>
    <xf numFmtId="0" fontId="12" fillId="0" borderId="1" xfId="0" applyFont="1" applyBorder="1"/>
    <xf numFmtId="4" fontId="4" fillId="0" borderId="0" xfId="9" applyBorder="1" applyAlignment="1">
      <alignment vertical="center"/>
      <protection locked="0"/>
    </xf>
    <xf numFmtId="4" fontId="4" fillId="0" borderId="0" xfId="9" applyBorder="1" applyAlignment="1">
      <alignment horizontal="center" vertical="center"/>
      <protection locked="0"/>
    </xf>
    <xf numFmtId="0" fontId="12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8" fillId="0" borderId="8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6" xfId="0" applyFont="1" applyBorder="1"/>
    <xf numFmtId="4" fontId="12" fillId="0" borderId="6" xfId="0" applyNumberFormat="1" applyFont="1" applyBorder="1"/>
    <xf numFmtId="0" fontId="12" fillId="0" borderId="0" xfId="0" applyFont="1"/>
    <xf numFmtId="2" fontId="22" fillId="0" borderId="1" xfId="0" applyNumberFormat="1" applyFont="1" applyBorder="1" applyAlignment="1">
      <alignment horizontal="right"/>
    </xf>
    <xf numFmtId="0" fontId="28" fillId="0" borderId="2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8" xfId="0" applyFont="1" applyBorder="1" applyAlignment="1">
      <alignment horizontal="center"/>
    </xf>
    <xf numFmtId="2" fontId="22" fillId="0" borderId="8" xfId="0" applyNumberFormat="1" applyFont="1" applyBorder="1" applyAlignment="1">
      <alignment horizontal="right"/>
    </xf>
    <xf numFmtId="4" fontId="12" fillId="0" borderId="7" xfId="0" applyNumberFormat="1" applyFont="1" applyBorder="1"/>
    <xf numFmtId="0" fontId="1" fillId="0" borderId="42" xfId="0" applyFont="1" applyBorder="1"/>
    <xf numFmtId="0" fontId="1" fillId="0" borderId="9" xfId="0" applyFont="1" applyBorder="1"/>
    <xf numFmtId="2" fontId="1" fillId="0" borderId="9" xfId="0" applyNumberFormat="1" applyFont="1" applyBorder="1"/>
    <xf numFmtId="2" fontId="1" fillId="0" borderId="46" xfId="0" applyNumberFormat="1" applyFont="1" applyBorder="1"/>
    <xf numFmtId="0" fontId="22" fillId="0" borderId="47" xfId="0" applyFont="1" applyBorder="1"/>
    <xf numFmtId="0" fontId="22" fillId="0" borderId="48" xfId="0" applyFont="1" applyBorder="1"/>
    <xf numFmtId="2" fontId="22" fillId="0" borderId="48" xfId="0" applyNumberFormat="1" applyFont="1" applyBorder="1"/>
    <xf numFmtId="2" fontId="22" fillId="0" borderId="49" xfId="0" applyNumberFormat="1" applyFont="1" applyBorder="1"/>
    <xf numFmtId="0" fontId="1" fillId="0" borderId="19" xfId="0" applyFont="1" applyBorder="1"/>
    <xf numFmtId="0" fontId="1" fillId="0" borderId="13" xfId="0" applyFont="1" applyBorder="1"/>
    <xf numFmtId="2" fontId="1" fillId="0" borderId="13" xfId="0" applyNumberFormat="1" applyFont="1" applyBorder="1"/>
    <xf numFmtId="2" fontId="1" fillId="0" borderId="10" xfId="0" applyNumberFormat="1" applyFont="1" applyBorder="1"/>
    <xf numFmtId="0" fontId="28" fillId="0" borderId="12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1" fontId="29" fillId="0" borderId="0" xfId="3" applyFont="1" applyAlignment="1" applyProtection="1">
      <alignment horizontal="left" vertical="top"/>
      <protection locked="0"/>
    </xf>
    <xf numFmtId="0" fontId="6" fillId="2" borderId="19" xfId="6" applyBorder="1">
      <alignment horizontal="center" vertical="center" wrapText="1"/>
      <protection locked="0"/>
    </xf>
    <xf numFmtId="0" fontId="6" fillId="2" borderId="13" xfId="6" applyBorder="1" applyAlignment="1">
      <alignment horizontal="left" vertical="center" wrapText="1"/>
      <protection locked="0"/>
    </xf>
    <xf numFmtId="0" fontId="6" fillId="2" borderId="50" xfId="6" applyBorder="1">
      <alignment horizontal="center" vertical="center" wrapText="1"/>
      <protection locked="0"/>
    </xf>
    <xf numFmtId="0" fontId="6" fillId="2" borderId="44" xfId="6" applyBorder="1">
      <alignment horizontal="center" vertical="center" wrapText="1"/>
      <protection locked="0"/>
    </xf>
    <xf numFmtId="0" fontId="6" fillId="2" borderId="51" xfId="6" applyBorder="1">
      <alignment horizontal="center" vertical="center" wrapText="1"/>
      <protection locked="0"/>
    </xf>
    <xf numFmtId="0" fontId="6" fillId="2" borderId="52" xfId="6" applyBorder="1">
      <alignment horizontal="center" vertical="center" wrapText="1"/>
      <protection locked="0"/>
    </xf>
    <xf numFmtId="0" fontId="11" fillId="2" borderId="44" xfId="6" applyFont="1" applyBorder="1">
      <alignment horizontal="center" vertical="center" wrapText="1"/>
      <protection locked="0"/>
    </xf>
    <xf numFmtId="0" fontId="6" fillId="2" borderId="6" xfId="6" applyBorder="1">
      <alignment horizontal="center" vertical="center" wrapText="1"/>
      <protection locked="0"/>
    </xf>
    <xf numFmtId="0" fontId="6" fillId="2" borderId="47" xfId="6" applyBorder="1">
      <alignment horizontal="center" vertical="center" wrapText="1"/>
      <protection locked="0"/>
    </xf>
    <xf numFmtId="0" fontId="6" fillId="2" borderId="48" xfId="6" applyBorder="1">
      <alignment horizontal="center" vertical="center" wrapText="1"/>
      <protection locked="0"/>
    </xf>
    <xf numFmtId="0" fontId="6" fillId="2" borderId="53" xfId="6" applyBorder="1">
      <alignment horizontal="center" vertical="center" wrapText="1"/>
      <protection locked="0"/>
    </xf>
    <xf numFmtId="0" fontId="6" fillId="2" borderId="54" xfId="6" applyBorder="1">
      <alignment horizontal="center" vertical="center" wrapText="1"/>
      <protection locked="0"/>
    </xf>
    <xf numFmtId="0" fontId="6" fillId="2" borderId="55" xfId="6" applyBorder="1">
      <alignment horizontal="center" vertical="center" wrapText="1"/>
      <protection locked="0"/>
    </xf>
    <xf numFmtId="0" fontId="6" fillId="2" borderId="56" xfId="6" applyBorder="1">
      <alignment horizontal="center" vertical="center" wrapText="1"/>
      <protection locked="0"/>
    </xf>
    <xf numFmtId="0" fontId="25" fillId="0" borderId="5" xfId="0" applyFont="1" applyBorder="1" applyAlignment="1">
      <alignment horizontal="center" vertical="center" wrapText="1"/>
    </xf>
    <xf numFmtId="0" fontId="6" fillId="2" borderId="49" xfId="6" applyBorder="1">
      <alignment horizontal="center" vertical="center" wrapText="1"/>
      <protection locked="0"/>
    </xf>
    <xf numFmtId="0" fontId="16" fillId="2" borderId="28" xfId="6" applyFont="1" applyBorder="1">
      <alignment horizontal="center" vertical="center" wrapText="1"/>
      <protection locked="0"/>
    </xf>
    <xf numFmtId="0" fontId="16" fillId="2" borderId="43" xfId="6" applyFont="1" applyBorder="1">
      <alignment horizontal="center" vertical="center" wrapText="1"/>
      <protection locked="0"/>
    </xf>
    <xf numFmtId="0" fontId="16" fillId="2" borderId="59" xfId="6" applyFont="1" applyBorder="1">
      <alignment horizontal="center" vertical="center" wrapText="1"/>
      <protection locked="0"/>
    </xf>
    <xf numFmtId="0" fontId="16" fillId="2" borderId="25" xfId="6" applyFont="1" applyBorder="1">
      <alignment horizontal="center" vertical="center" wrapText="1"/>
      <protection locked="0"/>
    </xf>
    <xf numFmtId="0" fontId="16" fillId="2" borderId="24" xfId="6" applyFont="1" applyBorder="1">
      <alignment horizontal="center" vertical="center" wrapText="1"/>
      <protection locked="0"/>
    </xf>
    <xf numFmtId="0" fontId="25" fillId="0" borderId="11" xfId="0" applyFont="1" applyBorder="1" applyAlignment="1">
      <alignment horizontal="center" vertical="center" wrapText="1"/>
    </xf>
    <xf numFmtId="0" fontId="30" fillId="0" borderId="0" xfId="0" applyFont="1"/>
    <xf numFmtId="164" fontId="0" fillId="0" borderId="1" xfId="0" applyNumberFormat="1" applyBorder="1"/>
    <xf numFmtId="164" fontId="0" fillId="0" borderId="6" xfId="0" applyNumberFormat="1" applyBorder="1"/>
    <xf numFmtId="164" fontId="0" fillId="0" borderId="0" xfId="0" applyNumberFormat="1"/>
    <xf numFmtId="164" fontId="0" fillId="0" borderId="8" xfId="0" applyNumberFormat="1" applyBorder="1"/>
    <xf numFmtId="164" fontId="0" fillId="0" borderId="7" xfId="0" applyNumberFormat="1" applyBorder="1"/>
    <xf numFmtId="0" fontId="0" fillId="0" borderId="1" xfId="0" applyBorder="1" applyAlignment="1">
      <alignment wrapText="1"/>
    </xf>
    <xf numFmtId="164" fontId="12" fillId="0" borderId="1" xfId="0" applyNumberFormat="1" applyFont="1" applyBorder="1"/>
    <xf numFmtId="164" fontId="8" fillId="0" borderId="0" xfId="5" applyNumberFormat="1" applyBorder="1">
      <alignment vertical="center" wrapText="1"/>
      <protection locked="0"/>
    </xf>
    <xf numFmtId="16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164" fontId="22" fillId="0" borderId="1" xfId="0" applyNumberFormat="1" applyFont="1" applyBorder="1" applyAlignment="1">
      <alignment horizontal="right" wrapText="1"/>
    </xf>
    <xf numFmtId="164" fontId="22" fillId="0" borderId="8" xfId="0" applyNumberFormat="1" applyFont="1" applyBorder="1" applyAlignment="1">
      <alignment horizontal="right" wrapText="1"/>
    </xf>
    <xf numFmtId="164" fontId="0" fillId="0" borderId="1" xfId="0" applyNumberFormat="1" applyBorder="1" applyAlignment="1">
      <alignment wrapText="1"/>
    </xf>
    <xf numFmtId="0" fontId="12" fillId="0" borderId="2" xfId="0" applyFont="1" applyBorder="1" applyAlignment="1">
      <alignment horizontal="center"/>
    </xf>
    <xf numFmtId="164" fontId="12" fillId="0" borderId="1" xfId="0" applyNumberFormat="1" applyFont="1" applyBorder="1" applyAlignment="1">
      <alignment horizontal="center" wrapText="1"/>
    </xf>
    <xf numFmtId="164" fontId="10" fillId="0" borderId="1" xfId="0" applyNumberFormat="1" applyFont="1" applyBorder="1" applyAlignment="1">
      <alignment horizontal="right" wrapText="1"/>
    </xf>
    <xf numFmtId="164" fontId="10" fillId="0" borderId="8" xfId="0" applyNumberFormat="1" applyFont="1" applyBorder="1" applyAlignment="1">
      <alignment horizontal="right" wrapText="1"/>
    </xf>
    <xf numFmtId="164" fontId="0" fillId="0" borderId="9" xfId="0" applyNumberFormat="1" applyBorder="1"/>
    <xf numFmtId="164" fontId="0" fillId="0" borderId="46" xfId="0" applyNumberFormat="1" applyBorder="1"/>
    <xf numFmtId="164" fontId="10" fillId="0" borderId="48" xfId="0" applyNumberFormat="1" applyFont="1" applyBorder="1" applyAlignment="1">
      <alignment horizontal="right" vertical="center"/>
    </xf>
    <xf numFmtId="164" fontId="1" fillId="0" borderId="1" xfId="0" applyNumberFormat="1" applyFont="1" applyBorder="1"/>
    <xf numFmtId="0" fontId="18" fillId="0" borderId="0" xfId="0" applyFont="1" applyAlignment="1">
      <alignment vertical="center" wrapText="1"/>
    </xf>
    <xf numFmtId="1" fontId="31" fillId="0" borderId="0" xfId="2" applyFont="1" applyBorder="1">
      <alignment horizontal="center" vertical="center"/>
    </xf>
    <xf numFmtId="0" fontId="18" fillId="0" borderId="0" xfId="0" applyFont="1" applyAlignment="1">
      <alignment wrapText="1"/>
    </xf>
    <xf numFmtId="0" fontId="32" fillId="0" borderId="0" xfId="0" applyFont="1" applyAlignment="1">
      <alignment horizontal="center" vertical="center" wrapText="1"/>
    </xf>
    <xf numFmtId="1" fontId="2" fillId="0" borderId="0" xfId="2" applyFont="1" applyBorder="1" applyAlignment="1">
      <alignment horizontal="left" vertical="center"/>
    </xf>
    <xf numFmtId="4" fontId="3" fillId="0" borderId="5" xfId="0" applyNumberFormat="1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23" fillId="0" borderId="1" xfId="5" applyFont="1" applyBorder="1">
      <alignment vertical="center" wrapText="1"/>
      <protection locked="0"/>
    </xf>
    <xf numFmtId="0" fontId="35" fillId="0" borderId="1" xfId="0" applyFont="1" applyBorder="1" applyAlignment="1">
      <alignment vertical="center" wrapText="1"/>
    </xf>
    <xf numFmtId="0" fontId="36" fillId="0" borderId="1" xfId="5" applyFont="1" applyBorder="1">
      <alignment vertical="center" wrapText="1"/>
      <protection locked="0"/>
    </xf>
    <xf numFmtId="0" fontId="19" fillId="0" borderId="1" xfId="0" applyFont="1" applyBorder="1"/>
    <xf numFmtId="1" fontId="2" fillId="0" borderId="0" xfId="7" applyFont="1" applyBorder="1" applyAlignment="1">
      <alignment vertical="center"/>
      <protection locked="0"/>
    </xf>
    <xf numFmtId="1" fontId="31" fillId="0" borderId="0" xfId="2" applyFont="1" applyBorder="1" applyProtection="1">
      <alignment horizontal="center" vertical="center"/>
      <protection locked="0"/>
    </xf>
    <xf numFmtId="14" fontId="23" fillId="0" borderId="0" xfId="5" applyNumberFormat="1" applyFont="1" applyBorder="1" applyAlignment="1">
      <alignment horizontal="left" vertical="center" wrapText="1"/>
      <protection locked="0"/>
    </xf>
    <xf numFmtId="4" fontId="2" fillId="0" borderId="0" xfId="8" applyFont="1" applyBorder="1">
      <alignment horizontal="right" vertical="center" wrapText="1"/>
    </xf>
    <xf numFmtId="1" fontId="17" fillId="0" borderId="0" xfId="2" applyFont="1" applyBorder="1" applyProtection="1">
      <alignment horizontal="center" vertical="center"/>
      <protection locked="0"/>
    </xf>
    <xf numFmtId="4" fontId="11" fillId="0" borderId="0" xfId="8" applyFont="1" applyBorder="1">
      <alignment horizontal="right" vertical="center" wrapText="1"/>
    </xf>
    <xf numFmtId="4" fontId="31" fillId="0" borderId="0" xfId="9" applyFont="1" applyBorder="1">
      <alignment horizontal="right" vertical="center" wrapText="1"/>
      <protection locked="0"/>
    </xf>
    <xf numFmtId="49" fontId="18" fillId="0" borderId="0" xfId="0" applyNumberFormat="1" applyFont="1"/>
    <xf numFmtId="8" fontId="26" fillId="0" borderId="1" xfId="0" applyNumberFormat="1" applyFont="1" applyBorder="1" applyAlignment="1">
      <alignment horizontal="center"/>
    </xf>
    <xf numFmtId="0" fontId="8" fillId="0" borderId="0" xfId="5" applyBorder="1" applyAlignment="1">
      <alignment horizontal="left" vertical="center" wrapText="1"/>
      <protection locked="0"/>
    </xf>
    <xf numFmtId="0" fontId="8" fillId="0" borderId="0" xfId="5" applyBorder="1" applyAlignment="1">
      <alignment horizontal="right" vertical="center" wrapText="1"/>
      <protection locked="0"/>
    </xf>
    <xf numFmtId="0" fontId="18" fillId="0" borderId="37" xfId="0" applyFont="1" applyBorder="1" applyAlignment="1">
      <alignment wrapText="1"/>
    </xf>
    <xf numFmtId="0" fontId="32" fillId="0" borderId="37" xfId="0" applyFont="1" applyBorder="1" applyAlignment="1">
      <alignment wrapText="1"/>
    </xf>
    <xf numFmtId="0" fontId="32" fillId="0" borderId="38" xfId="0" applyFont="1" applyBorder="1" applyAlignment="1">
      <alignment wrapText="1"/>
    </xf>
    <xf numFmtId="0" fontId="18" fillId="0" borderId="39" xfId="0" applyFont="1" applyBorder="1" applyAlignment="1">
      <alignment wrapText="1"/>
    </xf>
    <xf numFmtId="1" fontId="31" fillId="0" borderId="2" xfId="2" applyFont="1" applyBorder="1" applyAlignment="1">
      <alignment vertical="center"/>
    </xf>
    <xf numFmtId="0" fontId="18" fillId="0" borderId="39" xfId="0" applyFont="1" applyBorder="1"/>
    <xf numFmtId="0" fontId="18" fillId="0" borderId="8" xfId="0" applyFont="1" applyBorder="1"/>
    <xf numFmtId="1" fontId="2" fillId="0" borderId="2" xfId="2" applyFont="1" applyBorder="1" applyAlignment="1">
      <alignment horizontal="left" vertical="center"/>
    </xf>
    <xf numFmtId="1" fontId="31" fillId="0" borderId="2" xfId="2" applyFont="1" applyBorder="1">
      <alignment horizontal="center" vertical="center"/>
    </xf>
    <xf numFmtId="0" fontId="27" fillId="0" borderId="8" xfId="0" applyFont="1" applyBorder="1"/>
    <xf numFmtId="49" fontId="31" fillId="0" borderId="2" xfId="2" applyNumberFormat="1" applyFont="1" applyBorder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18" fillId="0" borderId="2" xfId="0" applyNumberFormat="1" applyFont="1" applyBorder="1"/>
    <xf numFmtId="0" fontId="18" fillId="0" borderId="2" xfId="0" applyFont="1" applyBorder="1"/>
    <xf numFmtId="0" fontId="18" fillId="0" borderId="2" xfId="0" applyFon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12" fillId="0" borderId="1" xfId="0" applyFont="1" applyBorder="1" applyAlignment="1">
      <alignment horizontal="left" wrapText="1"/>
    </xf>
    <xf numFmtId="1" fontId="4" fillId="0" borderId="0" xfId="2" applyBorder="1" applyAlignment="1" applyProtection="1">
      <alignment horizontal="left" vertical="center" wrapText="1"/>
      <protection locked="0"/>
    </xf>
    <xf numFmtId="0" fontId="25" fillId="0" borderId="8" xfId="0" applyFont="1" applyBorder="1" applyAlignment="1">
      <alignment horizontal="center" vertical="center" wrapText="1"/>
    </xf>
    <xf numFmtId="4" fontId="8" fillId="0" borderId="0" xfId="5" applyNumberFormat="1" applyBorder="1">
      <alignment vertical="center" wrapText="1"/>
      <protection locked="0"/>
    </xf>
    <xf numFmtId="0" fontId="8" fillId="0" borderId="0" xfId="5" applyBorder="1" applyAlignment="1">
      <alignment vertical="center"/>
      <protection locked="0"/>
    </xf>
    <xf numFmtId="164" fontId="6" fillId="0" borderId="0" xfId="7" applyNumberFormat="1" applyBorder="1" applyAlignment="1">
      <alignment vertical="center"/>
      <protection locked="0"/>
    </xf>
    <xf numFmtId="164" fontId="16" fillId="0" borderId="0" xfId="7" applyNumberFormat="1" applyFont="1" applyBorder="1" applyAlignment="1">
      <alignment vertical="center"/>
      <protection locked="0"/>
    </xf>
    <xf numFmtId="164" fontId="11" fillId="0" borderId="0" xfId="7" applyNumberFormat="1" applyFont="1" applyBorder="1" applyAlignment="1">
      <alignment vertical="center"/>
      <protection locked="0"/>
    </xf>
    <xf numFmtId="14" fontId="8" fillId="0" borderId="0" xfId="5" applyNumberFormat="1" applyBorder="1" applyAlignment="1">
      <alignment horizontal="left" vertical="center" wrapText="1"/>
      <protection locked="0"/>
    </xf>
    <xf numFmtId="164" fontId="4" fillId="0" borderId="0" xfId="2" applyNumberFormat="1" applyBorder="1" applyProtection="1">
      <alignment horizontal="center" vertical="center"/>
      <protection locked="0"/>
    </xf>
    <xf numFmtId="164" fontId="4" fillId="0" borderId="0" xfId="9" applyNumberFormat="1" applyBorder="1">
      <alignment horizontal="right" vertical="center" wrapText="1"/>
      <protection locked="0"/>
    </xf>
    <xf numFmtId="164" fontId="6" fillId="0" borderId="0" xfId="8" applyNumberFormat="1" applyBorder="1">
      <alignment horizontal="right" vertical="center" wrapText="1"/>
    </xf>
    <xf numFmtId="164" fontId="6" fillId="0" borderId="0" xfId="7" applyNumberFormat="1" applyBorder="1">
      <alignment horizontal="center" vertical="center"/>
      <protection locked="0"/>
    </xf>
    <xf numFmtId="164" fontId="6" fillId="0" borderId="0" xfId="4" applyNumberFormat="1" applyBorder="1" applyProtection="1">
      <alignment vertical="center" wrapText="1"/>
      <protection locked="0"/>
    </xf>
    <xf numFmtId="0" fontId="4" fillId="0" borderId="2" xfId="6" applyFont="1" applyFill="1" applyBorder="1">
      <alignment horizontal="center" vertical="center" wrapText="1"/>
      <protection locked="0"/>
    </xf>
    <xf numFmtId="0" fontId="4" fillId="0" borderId="1" xfId="6" applyFont="1" applyFill="1" applyBorder="1" applyAlignment="1">
      <alignment horizontal="left" vertical="center" wrapText="1"/>
      <protection locked="0"/>
    </xf>
    <xf numFmtId="164" fontId="18" fillId="0" borderId="0" xfId="0" applyNumberFormat="1" applyFont="1"/>
    <xf numFmtId="164" fontId="18" fillId="0" borderId="0" xfId="0" applyNumberFormat="1" applyFont="1" applyAlignment="1">
      <alignment wrapText="1"/>
    </xf>
    <xf numFmtId="164" fontId="32" fillId="0" borderId="0" xfId="0" applyNumberFormat="1" applyFont="1" applyAlignment="1">
      <alignment vertical="center" wrapText="1"/>
    </xf>
    <xf numFmtId="164" fontId="9" fillId="0" borderId="0" xfId="0" applyNumberFormat="1" applyFont="1"/>
    <xf numFmtId="164" fontId="16" fillId="2" borderId="28" xfId="6" applyNumberFormat="1" applyFont="1" applyBorder="1">
      <alignment horizontal="center" vertical="center" wrapText="1"/>
      <protection locked="0"/>
    </xf>
    <xf numFmtId="164" fontId="0" fillId="0" borderId="24" xfId="0" applyNumberFormat="1" applyBorder="1"/>
    <xf numFmtId="0" fontId="12" fillId="0" borderId="8" xfId="0" applyFont="1" applyBorder="1" applyAlignment="1">
      <alignment horizontal="center"/>
    </xf>
    <xf numFmtId="39" fontId="0" fillId="0" borderId="0" xfId="0" applyNumberFormat="1"/>
    <xf numFmtId="164" fontId="17" fillId="0" borderId="0" xfId="15" applyNumberFormat="1" applyFont="1" applyAlignment="1">
      <alignment horizontal="right" vertical="top"/>
    </xf>
    <xf numFmtId="0" fontId="6" fillId="2" borderId="29" xfId="6" applyBorder="1">
      <alignment horizontal="center" vertical="center" wrapText="1"/>
      <protection locked="0"/>
    </xf>
    <xf numFmtId="4" fontId="2" fillId="0" borderId="1" xfId="4" applyFont="1" applyBorder="1">
      <alignment vertical="center" wrapText="1"/>
    </xf>
    <xf numFmtId="4" fontId="33" fillId="0" borderId="1" xfId="4" applyFont="1" applyBorder="1">
      <alignment vertical="center" wrapText="1"/>
    </xf>
    <xf numFmtId="0" fontId="18" fillId="0" borderId="1" xfId="0" applyFont="1" applyBorder="1"/>
    <xf numFmtId="165" fontId="0" fillId="0" borderId="0" xfId="0" applyNumberFormat="1"/>
    <xf numFmtId="39" fontId="37" fillId="0" borderId="60" xfId="15" applyNumberFormat="1" applyFont="1" applyBorder="1" applyAlignment="1">
      <alignment horizontal="left" vertical="center" wrapText="1"/>
    </xf>
    <xf numFmtId="1" fontId="4" fillId="0" borderId="42" xfId="2" applyBorder="1" applyProtection="1">
      <alignment horizontal="center" vertical="center"/>
      <protection locked="0"/>
    </xf>
    <xf numFmtId="4" fontId="2" fillId="0" borderId="7" xfId="8" applyFont="1" applyBorder="1">
      <alignment horizontal="right" vertical="center" wrapText="1"/>
    </xf>
    <xf numFmtId="39" fontId="18" fillId="0" borderId="61" xfId="15" applyNumberFormat="1" applyFont="1" applyBorder="1" applyAlignment="1">
      <alignment horizontal="right" vertical="center"/>
    </xf>
    <xf numFmtId="0" fontId="18" fillId="0" borderId="12" xfId="0" applyFont="1" applyBorder="1"/>
    <xf numFmtId="0" fontId="18" fillId="0" borderId="6" xfId="0" applyFont="1" applyBorder="1"/>
    <xf numFmtId="0" fontId="18" fillId="0" borderId="7" xfId="0" applyFont="1" applyBorder="1"/>
    <xf numFmtId="1" fontId="31" fillId="0" borderId="11" xfId="2" applyFont="1" applyBorder="1">
      <alignment horizontal="center" vertical="center"/>
    </xf>
    <xf numFmtId="4" fontId="2" fillId="0" borderId="4" xfId="4" applyFont="1" applyBorder="1">
      <alignment vertical="center" wrapText="1"/>
    </xf>
    <xf numFmtId="4" fontId="2" fillId="0" borderId="1" xfId="4" applyFont="1" applyBorder="1" applyAlignment="1">
      <alignment horizontal="left" vertical="center" wrapText="1"/>
    </xf>
    <xf numFmtId="1" fontId="31" fillId="0" borderId="1" xfId="2" applyFont="1" applyBorder="1" applyAlignment="1">
      <alignment vertical="center"/>
    </xf>
    <xf numFmtId="164" fontId="4" fillId="2" borderId="13" xfId="6" applyNumberFormat="1" applyFont="1" applyBorder="1">
      <alignment horizontal="center" vertical="center" wrapText="1"/>
      <protection locked="0"/>
    </xf>
    <xf numFmtId="164" fontId="4" fillId="2" borderId="1" xfId="6" applyNumberFormat="1" applyFont="1" applyBorder="1">
      <alignment horizontal="center" vertical="center" wrapText="1"/>
      <protection locked="0"/>
    </xf>
    <xf numFmtId="164" fontId="4" fillId="0" borderId="1" xfId="6" applyNumberFormat="1" applyFont="1" applyFill="1" applyBorder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164" fontId="0" fillId="0" borderId="8" xfId="0" applyNumberFormat="1" applyBorder="1" applyProtection="1">
      <protection locked="0"/>
    </xf>
    <xf numFmtId="164" fontId="41" fillId="0" borderId="8" xfId="0" applyNumberFormat="1" applyFont="1" applyBorder="1" applyProtection="1">
      <protection locked="0"/>
    </xf>
    <xf numFmtId="4" fontId="18" fillId="0" borderId="8" xfId="9" applyFont="1" applyBorder="1">
      <alignment horizontal="right" vertical="center" wrapText="1"/>
      <protection locked="0"/>
    </xf>
    <xf numFmtId="0" fontId="37" fillId="0" borderId="60" xfId="0" applyFont="1" applyBorder="1" applyAlignment="1">
      <alignment horizontal="left" vertical="center" wrapText="1"/>
    </xf>
    <xf numFmtId="39" fontId="37" fillId="0" borderId="60" xfId="0" applyNumberFormat="1" applyFont="1" applyBorder="1" applyAlignment="1">
      <alignment horizontal="left" vertical="center" wrapText="1"/>
    </xf>
    <xf numFmtId="1" fontId="2" fillId="0" borderId="0" xfId="3" applyFont="1" applyProtection="1">
      <alignment horizontal="left" vertical="center"/>
      <protection locked="0"/>
    </xf>
    <xf numFmtId="49" fontId="0" fillId="0" borderId="2" xfId="0" applyNumberFormat="1" applyBorder="1" applyAlignment="1">
      <alignment horizontal="center" vertical="center"/>
    </xf>
    <xf numFmtId="164" fontId="43" fillId="0" borderId="1" xfId="0" applyNumberFormat="1" applyFont="1" applyBorder="1"/>
    <xf numFmtId="0" fontId="8" fillId="0" borderId="9" xfId="5" applyBorder="1">
      <alignment vertical="center" wrapText="1"/>
      <protection locked="0"/>
    </xf>
    <xf numFmtId="164" fontId="43" fillId="0" borderId="22" xfId="0" applyNumberFormat="1" applyFont="1" applyBorder="1"/>
    <xf numFmtId="164" fontId="43" fillId="0" borderId="8" xfId="0" applyNumberFormat="1" applyFont="1" applyBorder="1"/>
    <xf numFmtId="0" fontId="43" fillId="0" borderId="1" xfId="0" applyFont="1" applyBorder="1"/>
    <xf numFmtId="4" fontId="43" fillId="0" borderId="0" xfId="0" applyNumberFormat="1" applyFont="1"/>
    <xf numFmtId="164" fontId="43" fillId="0" borderId="6" xfId="0" applyNumberFormat="1" applyFont="1" applyBorder="1"/>
    <xf numFmtId="4" fontId="9" fillId="0" borderId="0" xfId="0" applyNumberFormat="1" applyFont="1"/>
    <xf numFmtId="0" fontId="38" fillId="5" borderId="60" xfId="0" applyFont="1" applyFill="1" applyBorder="1" applyAlignment="1">
      <alignment horizontal="center" vertical="center" wrapText="1"/>
    </xf>
    <xf numFmtId="39" fontId="38" fillId="5" borderId="60" xfId="0" applyNumberFormat="1" applyFont="1" applyFill="1" applyBorder="1" applyAlignment="1">
      <alignment horizontal="center" vertical="center" wrapText="1"/>
    </xf>
    <xf numFmtId="0" fontId="44" fillId="0" borderId="60" xfId="0" applyFont="1" applyBorder="1" applyAlignment="1">
      <alignment horizontal="left" vertical="top" wrapText="1"/>
    </xf>
    <xf numFmtId="166" fontId="37" fillId="0" borderId="60" xfId="0" applyNumberFormat="1" applyFont="1" applyBorder="1" applyAlignment="1">
      <alignment horizontal="right" vertical="center"/>
    </xf>
    <xf numFmtId="0" fontId="38" fillId="4" borderId="60" xfId="0" applyFont="1" applyFill="1" applyBorder="1" applyAlignment="1">
      <alignment horizontal="left" vertical="center" wrapText="1"/>
    </xf>
    <xf numFmtId="39" fontId="38" fillId="4" borderId="60" xfId="0" applyNumberFormat="1" applyFont="1" applyFill="1" applyBorder="1" applyAlignment="1">
      <alignment horizontal="left" vertical="center" wrapText="1"/>
    </xf>
    <xf numFmtId="166" fontId="38" fillId="4" borderId="60" xfId="0" applyNumberFormat="1" applyFont="1" applyFill="1" applyBorder="1" applyAlignment="1">
      <alignment horizontal="right" vertical="center"/>
    </xf>
    <xf numFmtId="164" fontId="1" fillId="7" borderId="1" xfId="0" applyNumberFormat="1" applyFont="1" applyFill="1" applyBorder="1"/>
    <xf numFmtId="4" fontId="4" fillId="0" borderId="21" xfId="9" applyBorder="1">
      <alignment horizontal="right" vertical="center" wrapText="1"/>
      <protection locked="0"/>
    </xf>
    <xf numFmtId="4" fontId="4" fillId="0" borderId="63" xfId="9" applyBorder="1">
      <alignment horizontal="right" vertical="center" wrapText="1"/>
      <protection locked="0"/>
    </xf>
    <xf numFmtId="0" fontId="17" fillId="0" borderId="0" xfId="0" applyFont="1" applyAlignment="1">
      <alignment horizontal="left" vertical="center" wrapText="1"/>
    </xf>
    <xf numFmtId="39" fontId="39" fillId="0" borderId="0" xfId="0" applyNumberFormat="1" applyFont="1" applyAlignment="1">
      <alignment horizontal="left"/>
    </xf>
    <xf numFmtId="39" fontId="17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horizontal="left" vertical="center"/>
    </xf>
    <xf numFmtId="39" fontId="17" fillId="0" borderId="0" xfId="0" applyNumberFormat="1" applyFont="1" applyAlignment="1">
      <alignment horizontal="left" vertical="center" wrapText="1"/>
    </xf>
    <xf numFmtId="166" fontId="37" fillId="8" borderId="60" xfId="0" applyNumberFormat="1" applyFont="1" applyFill="1" applyBorder="1" applyAlignment="1">
      <alignment horizontal="right" vertical="center"/>
    </xf>
    <xf numFmtId="164" fontId="17" fillId="0" borderId="0" xfId="0" applyNumberFormat="1" applyFont="1" applyAlignment="1">
      <alignment horizontal="right" vertical="center"/>
    </xf>
    <xf numFmtId="166" fontId="37" fillId="3" borderId="60" xfId="0" applyNumberFormat="1" applyFont="1" applyFill="1" applyBorder="1" applyAlignment="1">
      <alignment horizontal="right" vertical="center"/>
    </xf>
    <xf numFmtId="166" fontId="37" fillId="9" borderId="60" xfId="0" applyNumberFormat="1" applyFont="1" applyFill="1" applyBorder="1" applyAlignment="1">
      <alignment horizontal="right" vertical="center"/>
    </xf>
    <xf numFmtId="166" fontId="37" fillId="10" borderId="60" xfId="0" applyNumberFormat="1" applyFont="1" applyFill="1" applyBorder="1" applyAlignment="1">
      <alignment horizontal="right" vertical="center"/>
    </xf>
    <xf numFmtId="164" fontId="17" fillId="10" borderId="67" xfId="0" applyNumberFormat="1" applyFont="1" applyFill="1" applyBorder="1" applyAlignment="1">
      <alignment vertical="center"/>
    </xf>
    <xf numFmtId="166" fontId="37" fillId="11" borderId="60" xfId="0" applyNumberFormat="1" applyFont="1" applyFill="1" applyBorder="1" applyAlignment="1">
      <alignment horizontal="right" vertical="center"/>
    </xf>
    <xf numFmtId="164" fontId="17" fillId="11" borderId="0" xfId="0" applyNumberFormat="1" applyFont="1" applyFill="1" applyAlignment="1">
      <alignment horizontal="right" vertical="center"/>
    </xf>
    <xf numFmtId="39" fontId="37" fillId="12" borderId="60" xfId="0" applyNumberFormat="1" applyFont="1" applyFill="1" applyBorder="1" applyAlignment="1">
      <alignment horizontal="left" vertical="center" wrapText="1"/>
    </xf>
    <xf numFmtId="166" fontId="37" fillId="12" borderId="60" xfId="0" applyNumberFormat="1" applyFont="1" applyFill="1" applyBorder="1" applyAlignment="1">
      <alignment horizontal="right" vertical="center"/>
    </xf>
    <xf numFmtId="164" fontId="17" fillId="12" borderId="0" xfId="0" applyNumberFormat="1" applyFont="1" applyFill="1" applyAlignment="1">
      <alignment horizontal="right" vertical="center"/>
    </xf>
    <xf numFmtId="4" fontId="17" fillId="13" borderId="0" xfId="0" applyNumberFormat="1" applyFont="1" applyFill="1" applyAlignment="1">
      <alignment horizontal="right" vertical="center"/>
    </xf>
    <xf numFmtId="0" fontId="17" fillId="7" borderId="0" xfId="0" applyFont="1" applyFill="1" applyAlignment="1">
      <alignment horizontal="left" vertical="top"/>
    </xf>
    <xf numFmtId="164" fontId="17" fillId="3" borderId="0" xfId="0" applyNumberFormat="1" applyFont="1" applyFill="1" applyAlignment="1">
      <alignment horizontal="right" vertical="center"/>
    </xf>
    <xf numFmtId="166" fontId="37" fillId="6" borderId="60" xfId="0" applyNumberFormat="1" applyFont="1" applyFill="1" applyBorder="1" applyAlignment="1">
      <alignment horizontal="right" vertical="center"/>
    </xf>
    <xf numFmtId="164" fontId="17" fillId="6" borderId="0" xfId="0" applyNumberFormat="1" applyFont="1" applyFill="1" applyAlignment="1">
      <alignment horizontal="right" vertical="center"/>
    </xf>
    <xf numFmtId="164" fontId="17" fillId="9" borderId="0" xfId="0" applyNumberFormat="1" applyFont="1" applyFill="1" applyAlignment="1">
      <alignment horizontal="right" vertical="center"/>
    </xf>
    <xf numFmtId="164" fontId="17" fillId="0" borderId="0" xfId="0" applyNumberFormat="1" applyFont="1" applyAlignment="1">
      <alignment vertical="center"/>
    </xf>
    <xf numFmtId="2" fontId="17" fillId="0" borderId="0" xfId="0" applyNumberFormat="1" applyFont="1" applyAlignment="1">
      <alignment vertical="center"/>
    </xf>
    <xf numFmtId="0" fontId="6" fillId="2" borderId="16" xfId="6" applyBorder="1">
      <alignment horizontal="center" vertical="center" wrapText="1"/>
      <protection locked="0"/>
    </xf>
    <xf numFmtId="0" fontId="6" fillId="2" borderId="62" xfId="6" applyBorder="1">
      <alignment horizontal="center" vertical="center" wrapText="1"/>
      <protection locked="0"/>
    </xf>
    <xf numFmtId="39" fontId="45" fillId="0" borderId="65" xfId="15" applyNumberFormat="1" applyFont="1" applyBorder="1" applyAlignment="1">
      <alignment horizontal="right" vertical="center"/>
    </xf>
    <xf numFmtId="4" fontId="1" fillId="0" borderId="64" xfId="0" applyNumberFormat="1" applyFont="1" applyBorder="1"/>
    <xf numFmtId="0" fontId="37" fillId="0" borderId="0" xfId="15" applyFont="1" applyAlignment="1">
      <alignment horizontal="left" vertical="center" wrapText="1"/>
    </xf>
    <xf numFmtId="39" fontId="37" fillId="0" borderId="0" xfId="15" applyNumberFormat="1" applyFont="1" applyAlignment="1">
      <alignment horizontal="left" vertical="center" wrapText="1"/>
    </xf>
    <xf numFmtId="39" fontId="37" fillId="0" borderId="0" xfId="15" applyNumberFormat="1" applyFont="1" applyAlignment="1">
      <alignment horizontal="right" vertical="center"/>
    </xf>
    <xf numFmtId="0" fontId="6" fillId="0" borderId="66" xfId="6" applyFill="1" applyBorder="1">
      <alignment horizontal="center" vertical="center" wrapText="1"/>
      <protection locked="0"/>
    </xf>
    <xf numFmtId="4" fontId="4" fillId="0" borderId="8" xfId="9" applyBorder="1">
      <alignment horizontal="right" vertical="center" wrapText="1"/>
      <protection locked="0"/>
    </xf>
    <xf numFmtId="4" fontId="4" fillId="0" borderId="62" xfId="9" applyBorder="1">
      <alignment horizontal="right" vertical="center" wrapText="1"/>
      <protection locked="0"/>
    </xf>
    <xf numFmtId="4" fontId="4" fillId="0" borderId="63" xfId="14" applyBorder="1">
      <alignment horizontal="right" vertical="center" wrapText="1"/>
    </xf>
    <xf numFmtId="4" fontId="4" fillId="0" borderId="30" xfId="9" applyBorder="1">
      <alignment horizontal="right" vertical="center" wrapText="1"/>
      <protection locked="0"/>
    </xf>
    <xf numFmtId="39" fontId="45" fillId="0" borderId="65" xfId="0" applyNumberFormat="1" applyFont="1" applyBorder="1" applyAlignment="1">
      <alignment horizontal="right" vertical="center"/>
    </xf>
    <xf numFmtId="4" fontId="1" fillId="0" borderId="64" xfId="0" applyNumberFormat="1" applyFont="1" applyBorder="1" applyAlignment="1">
      <alignment vertical="center"/>
    </xf>
    <xf numFmtId="166" fontId="37" fillId="7" borderId="60" xfId="0" applyNumberFormat="1" applyFont="1" applyFill="1" applyBorder="1" applyAlignment="1">
      <alignment horizontal="right" vertical="center"/>
    </xf>
    <xf numFmtId="164" fontId="17" fillId="14" borderId="0" xfId="0" applyNumberFormat="1" applyFont="1" applyFill="1" applyAlignment="1">
      <alignment horizontal="right" vertical="center"/>
    </xf>
    <xf numFmtId="0" fontId="4" fillId="0" borderId="1" xfId="5" applyFont="1" applyBorder="1" applyAlignment="1">
      <alignment horizontal="left" vertical="center" wrapText="1" indent="1"/>
      <protection locked="0"/>
    </xf>
    <xf numFmtId="1" fontId="4" fillId="0" borderId="0" xfId="2" applyBorder="1" applyAlignment="1" applyProtection="1">
      <alignment horizontal="left" vertical="center"/>
      <protection locked="0"/>
    </xf>
    <xf numFmtId="166" fontId="0" fillId="0" borderId="0" xfId="0" applyNumberFormat="1"/>
    <xf numFmtId="2" fontId="0" fillId="0" borderId="0" xfId="0" applyNumberFormat="1"/>
    <xf numFmtId="0" fontId="46" fillId="0" borderId="1" xfId="5" applyFont="1" applyBorder="1">
      <alignment vertical="center" wrapText="1"/>
      <protection locked="0"/>
    </xf>
    <xf numFmtId="164" fontId="47" fillId="0" borderId="8" xfId="0" applyNumberFormat="1" applyFont="1" applyBorder="1" applyProtection="1">
      <protection locked="0"/>
    </xf>
    <xf numFmtId="0" fontId="46" fillId="0" borderId="9" xfId="5" applyFont="1" applyBorder="1">
      <alignment vertical="center" wrapText="1"/>
      <protection locked="0"/>
    </xf>
    <xf numFmtId="164" fontId="48" fillId="0" borderId="46" xfId="0" applyNumberFormat="1" applyFont="1" applyBorder="1" applyProtection="1">
      <protection locked="0"/>
    </xf>
    <xf numFmtId="164" fontId="48" fillId="0" borderId="39" xfId="0" applyNumberFormat="1" applyFont="1" applyBorder="1" applyProtection="1">
      <protection locked="0"/>
    </xf>
    <xf numFmtId="39" fontId="47" fillId="0" borderId="61" xfId="15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164" fontId="17" fillId="13" borderId="0" xfId="0" applyNumberFormat="1" applyFont="1" applyFill="1" applyAlignment="1">
      <alignment horizontal="right" vertical="center"/>
    </xf>
    <xf numFmtId="164" fontId="17" fillId="7" borderId="0" xfId="0" applyNumberFormat="1" applyFont="1" applyFill="1" applyAlignment="1">
      <alignment horizontal="right" vertical="center"/>
    </xf>
    <xf numFmtId="0" fontId="0" fillId="3" borderId="0" xfId="0" applyFill="1" applyAlignment="1">
      <alignment horizontal="right" vertical="center"/>
    </xf>
    <xf numFmtId="0" fontId="0" fillId="15" borderId="0" xfId="0" applyFill="1" applyAlignment="1">
      <alignment horizontal="right" vertical="center"/>
    </xf>
    <xf numFmtId="4" fontId="0" fillId="16" borderId="0" xfId="0" applyNumberFormat="1" applyFill="1" applyAlignment="1">
      <alignment horizontal="right" vertical="center"/>
    </xf>
    <xf numFmtId="0" fontId="4" fillId="0" borderId="9" xfId="5" applyFont="1" applyBorder="1">
      <alignment vertical="center" wrapText="1"/>
      <protection locked="0"/>
    </xf>
    <xf numFmtId="4" fontId="6" fillId="0" borderId="47" xfId="12" applyBorder="1">
      <alignment horizontal="centerContinuous" vertical="center" wrapText="1"/>
      <protection locked="0"/>
    </xf>
    <xf numFmtId="4" fontId="6" fillId="0" borderId="48" xfId="12" applyBorder="1">
      <alignment horizontal="centerContinuous" vertical="center" wrapText="1"/>
      <protection locked="0"/>
    </xf>
    <xf numFmtId="4" fontId="6" fillId="0" borderId="56" xfId="8" applyBorder="1">
      <alignment horizontal="right" vertical="center" wrapText="1"/>
    </xf>
    <xf numFmtId="4" fontId="1" fillId="0" borderId="68" xfId="0" applyNumberFormat="1" applyFont="1" applyBorder="1" applyAlignment="1">
      <alignment vertical="center"/>
    </xf>
    <xf numFmtId="0" fontId="49" fillId="0" borderId="0" xfId="0" applyFont="1"/>
    <xf numFmtId="39" fontId="40" fillId="0" borderId="60" xfId="15" applyNumberFormat="1" applyFont="1" applyBorder="1" applyAlignment="1">
      <alignment horizontal="center" vertical="center"/>
    </xf>
    <xf numFmtId="164" fontId="17" fillId="0" borderId="0" xfId="15" applyNumberFormat="1" applyFont="1" applyAlignment="1">
      <alignment horizontal="center" vertical="center"/>
    </xf>
    <xf numFmtId="14" fontId="4" fillId="0" borderId="0" xfId="9" applyNumberFormat="1" applyBorder="1" applyAlignment="1">
      <alignment horizontal="center" vertical="center" wrapText="1"/>
      <protection locked="0"/>
    </xf>
    <xf numFmtId="0" fontId="4" fillId="0" borderId="0" xfId="9" applyNumberFormat="1" applyBorder="1" applyAlignment="1">
      <alignment horizontal="center" vertical="center" wrapText="1"/>
      <protection locked="0"/>
    </xf>
    <xf numFmtId="0" fontId="1" fillId="0" borderId="2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31" fillId="0" borderId="0" xfId="2" applyFont="1" applyBorder="1" applyAlignment="1" applyProtection="1">
      <alignment horizontal="left" vertical="center" wrapText="1"/>
      <protection locked="0"/>
    </xf>
    <xf numFmtId="0" fontId="10" fillId="0" borderId="20" xfId="0" applyFont="1" applyBorder="1" applyAlignment="1">
      <alignment wrapText="1"/>
    </xf>
    <xf numFmtId="0" fontId="10" fillId="0" borderId="21" xfId="0" applyFont="1" applyBorder="1" applyAlignment="1">
      <alignment wrapText="1"/>
    </xf>
    <xf numFmtId="0" fontId="10" fillId="0" borderId="30" xfId="0" applyFont="1" applyBorder="1" applyAlignment="1">
      <alignment wrapText="1"/>
    </xf>
    <xf numFmtId="0" fontId="18" fillId="0" borderId="1" xfId="0" applyFont="1" applyBorder="1"/>
    <xf numFmtId="0" fontId="12" fillId="0" borderId="20" xfId="0" applyFont="1" applyBorder="1" applyAlignment="1">
      <alignment vertical="top" wrapText="1"/>
    </xf>
    <xf numFmtId="0" fontId="12" fillId="0" borderId="21" xfId="0" applyFont="1" applyBorder="1" applyAlignment="1">
      <alignment vertical="top" wrapText="1"/>
    </xf>
    <xf numFmtId="0" fontId="12" fillId="0" borderId="30" xfId="0" applyFont="1" applyBorder="1" applyAlignment="1">
      <alignment vertical="top" wrapText="1"/>
    </xf>
    <xf numFmtId="0" fontId="10" fillId="0" borderId="20" xfId="0" applyFont="1" applyBorder="1"/>
    <xf numFmtId="0" fontId="10" fillId="0" borderId="21" xfId="0" applyFont="1" applyBorder="1"/>
    <xf numFmtId="0" fontId="10" fillId="0" borderId="22" xfId="0" applyFont="1" applyBorder="1"/>
    <xf numFmtId="0" fontId="12" fillId="0" borderId="20" xfId="0" applyFont="1" applyBorder="1" applyAlignment="1">
      <alignment wrapText="1"/>
    </xf>
    <xf numFmtId="0" fontId="12" fillId="0" borderId="21" xfId="0" applyFont="1" applyBorder="1" applyAlignment="1">
      <alignment wrapText="1"/>
    </xf>
    <xf numFmtId="0" fontId="12" fillId="0" borderId="30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30" xfId="0" applyFont="1" applyBorder="1"/>
    <xf numFmtId="1" fontId="2" fillId="0" borderId="0" xfId="2" applyFont="1" applyBorder="1" applyAlignment="1">
      <alignment horizontal="left" vertical="center"/>
    </xf>
    <xf numFmtId="1" fontId="31" fillId="0" borderId="1" xfId="2" applyFont="1" applyBorder="1">
      <alignment horizontal="center" vertical="center"/>
    </xf>
    <xf numFmtId="4" fontId="2" fillId="0" borderId="1" xfId="4" applyFont="1" applyBorder="1" applyAlignment="1">
      <alignment horizontal="left" vertical="center" wrapText="1"/>
    </xf>
    <xf numFmtId="4" fontId="2" fillId="0" borderId="9" xfId="4" applyFont="1" applyBorder="1">
      <alignment vertical="center" wrapText="1"/>
    </xf>
    <xf numFmtId="4" fontId="33" fillId="0" borderId="1" xfId="4" applyFont="1" applyBorder="1">
      <alignment vertical="center" wrapText="1"/>
    </xf>
    <xf numFmtId="4" fontId="2" fillId="0" borderId="1" xfId="4" applyFont="1" applyBorder="1">
      <alignment vertical="center" wrapText="1"/>
    </xf>
    <xf numFmtId="4" fontId="34" fillId="0" borderId="1" xfId="4" applyFont="1" applyBorder="1">
      <alignment vertical="center" wrapText="1"/>
    </xf>
    <xf numFmtId="4" fontId="34" fillId="0" borderId="8" xfId="4" applyFont="1" applyBorder="1">
      <alignment vertical="center" wrapText="1"/>
    </xf>
    <xf numFmtId="0" fontId="2" fillId="0" borderId="1" xfId="5" applyFont="1" applyBorder="1">
      <alignment vertical="center" wrapText="1"/>
      <protection locked="0"/>
    </xf>
    <xf numFmtId="4" fontId="31" fillId="0" borderId="1" xfId="4" applyFont="1" applyBorder="1" applyAlignment="1">
      <alignment horizontal="left" vertical="center" wrapText="1"/>
    </xf>
    <xf numFmtId="4" fontId="34" fillId="0" borderId="1" xfId="4" applyFont="1" applyBorder="1" applyAlignment="1">
      <alignment horizontal="left" vertical="center" wrapText="1"/>
    </xf>
    <xf numFmtId="4" fontId="2" fillId="0" borderId="8" xfId="4" applyFont="1" applyBorder="1">
      <alignment vertical="center" wrapText="1"/>
    </xf>
    <xf numFmtId="0" fontId="12" fillId="0" borderId="20" xfId="0" applyFont="1" applyBorder="1"/>
    <xf numFmtId="0" fontId="12" fillId="0" borderId="21" xfId="0" applyFont="1" applyBorder="1"/>
    <xf numFmtId="0" fontId="12" fillId="0" borderId="22" xfId="0" applyFont="1" applyBorder="1"/>
    <xf numFmtId="0" fontId="2" fillId="0" borderId="8" xfId="5" applyFont="1" applyBorder="1">
      <alignment vertical="center" wrapText="1"/>
      <protection locked="0"/>
    </xf>
    <xf numFmtId="0" fontId="2" fillId="0" borderId="20" xfId="5" applyFont="1" applyBorder="1">
      <alignment vertical="center" wrapText="1"/>
      <protection locked="0"/>
    </xf>
    <xf numFmtId="0" fontId="2" fillId="0" borderId="21" xfId="5" applyFont="1" applyBorder="1">
      <alignment vertical="center" wrapText="1"/>
      <protection locked="0"/>
    </xf>
    <xf numFmtId="0" fontId="2" fillId="0" borderId="30" xfId="5" applyFont="1" applyBorder="1">
      <alignment vertical="center" wrapText="1"/>
      <protection locked="0"/>
    </xf>
    <xf numFmtId="4" fontId="3" fillId="0" borderId="1" xfId="4" applyFont="1" applyBorder="1">
      <alignment vertical="center" wrapText="1"/>
    </xf>
    <xf numFmtId="0" fontId="0" fillId="0" borderId="20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16" fillId="2" borderId="14" xfId="6" applyFont="1" applyBorder="1">
      <alignment horizontal="center" vertical="center" wrapText="1"/>
      <protection locked="0"/>
    </xf>
    <xf numFmtId="0" fontId="16" fillId="2" borderId="44" xfId="6" applyFont="1" applyBorder="1">
      <alignment horizontal="center" vertical="center" wrapText="1"/>
      <protection locked="0"/>
    </xf>
    <xf numFmtId="0" fontId="22" fillId="0" borderId="5" xfId="0" applyFont="1" applyBorder="1" applyAlignment="1">
      <alignment horizontal="center" wrapText="1"/>
    </xf>
    <xf numFmtId="0" fontId="22" fillId="0" borderId="7" xfId="0" applyFont="1" applyBorder="1" applyAlignment="1">
      <alignment horizontal="center" wrapText="1"/>
    </xf>
    <xf numFmtId="0" fontId="2" fillId="2" borderId="15" xfId="6" applyFont="1" applyBorder="1">
      <alignment horizontal="center" vertical="center" wrapText="1"/>
      <protection locked="0"/>
    </xf>
    <xf numFmtId="0" fontId="2" fillId="2" borderId="16" xfId="6" applyFont="1" applyBorder="1">
      <alignment horizontal="center" vertical="center" wrapText="1"/>
      <protection locked="0"/>
    </xf>
    <xf numFmtId="0" fontId="2" fillId="2" borderId="17" xfId="6" applyFont="1" applyBorder="1">
      <alignment horizontal="center" vertical="center" wrapText="1"/>
      <protection locked="0"/>
    </xf>
    <xf numFmtId="0" fontId="21" fillId="0" borderId="45" xfId="0" applyFont="1" applyBorder="1" applyAlignment="1">
      <alignment horizontal="left" vertical="top" wrapText="1"/>
    </xf>
    <xf numFmtId="0" fontId="2" fillId="2" borderId="11" xfId="6" applyFont="1" applyBorder="1">
      <alignment horizontal="center" vertical="center" wrapText="1"/>
      <protection locked="0"/>
    </xf>
    <xf numFmtId="0" fontId="2" fillId="2" borderId="12" xfId="6" applyFont="1" applyBorder="1">
      <alignment horizontal="center" vertical="center" wrapText="1"/>
      <protection locked="0"/>
    </xf>
    <xf numFmtId="0" fontId="2" fillId="2" borderId="4" xfId="6" applyFont="1" applyBorder="1">
      <alignment horizontal="center" vertical="center" wrapText="1"/>
      <protection locked="0"/>
    </xf>
    <xf numFmtId="0" fontId="2" fillId="2" borderId="6" xfId="6" applyFont="1" applyBorder="1">
      <alignment horizontal="center" vertical="center" wrapText="1"/>
      <protection locked="0"/>
    </xf>
    <xf numFmtId="14" fontId="4" fillId="0" borderId="0" xfId="9" applyNumberFormat="1" applyBorder="1" applyAlignment="1">
      <alignment horizontal="center" vertical="center" wrapText="1"/>
      <protection locked="0"/>
    </xf>
    <xf numFmtId="0" fontId="4" fillId="0" borderId="0" xfId="9" applyNumberFormat="1" applyBorder="1" applyAlignment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" fontId="17" fillId="0" borderId="0" xfId="9" applyFont="1" applyBorder="1" applyAlignment="1">
      <alignment horizontal="center" vertical="center" wrapText="1"/>
      <protection locked="0"/>
    </xf>
    <xf numFmtId="1" fontId="4" fillId="0" borderId="0" xfId="2" applyBorder="1" applyAlignment="1" applyProtection="1">
      <alignment horizontal="left" vertical="center" wrapText="1"/>
      <protection locked="0"/>
    </xf>
    <xf numFmtId="0" fontId="10" fillId="0" borderId="45" xfId="0" applyFont="1" applyBorder="1" applyAlignment="1">
      <alignment horizontal="left" vertical="top" wrapText="1"/>
    </xf>
    <xf numFmtId="0" fontId="6" fillId="2" borderId="11" xfId="6" applyBorder="1">
      <alignment horizontal="center" vertical="center" wrapText="1"/>
      <protection locked="0"/>
    </xf>
    <xf numFmtId="0" fontId="6" fillId="2" borderId="42" xfId="6" applyBorder="1">
      <alignment horizontal="center" vertical="center" wrapText="1"/>
      <protection locked="0"/>
    </xf>
    <xf numFmtId="0" fontId="6" fillId="2" borderId="4" xfId="6" applyBorder="1">
      <alignment horizontal="center" vertical="center" wrapText="1"/>
      <protection locked="0"/>
    </xf>
    <xf numFmtId="0" fontId="6" fillId="2" borderId="9" xfId="6" applyBorder="1">
      <alignment horizontal="center" vertical="center" wrapText="1"/>
      <protection locked="0"/>
    </xf>
    <xf numFmtId="0" fontId="16" fillId="2" borderId="36" xfId="6" applyFont="1" applyBorder="1">
      <alignment horizontal="center" vertical="center" wrapText="1"/>
      <protection locked="0"/>
    </xf>
    <xf numFmtId="0" fontId="16" fillId="2" borderId="24" xfId="6" applyFont="1" applyBorder="1">
      <alignment horizontal="center" vertical="center" wrapText="1"/>
      <protection locked="0"/>
    </xf>
    <xf numFmtId="0" fontId="6" fillId="2" borderId="54" xfId="6" applyBorder="1">
      <alignment horizontal="center" vertical="center" wrapText="1"/>
      <protection locked="0"/>
    </xf>
    <xf numFmtId="0" fontId="6" fillId="2" borderId="55" xfId="6" applyBorder="1">
      <alignment horizontal="center" vertical="center" wrapText="1"/>
      <protection locked="0"/>
    </xf>
    <xf numFmtId="0" fontId="6" fillId="2" borderId="56" xfId="6" applyBorder="1">
      <alignment horizontal="center" vertical="center" wrapText="1"/>
      <protection locked="0"/>
    </xf>
    <xf numFmtId="0" fontId="25" fillId="0" borderId="58" xfId="0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5" fillId="0" borderId="54" xfId="0" applyFont="1" applyBorder="1" applyAlignment="1">
      <alignment horizontal="center" vertical="center" wrapText="1"/>
    </xf>
    <xf numFmtId="0" fontId="25" fillId="0" borderId="56" xfId="0" applyFont="1" applyBorder="1" applyAlignment="1">
      <alignment horizontal="center" vertical="center" wrapText="1"/>
    </xf>
    <xf numFmtId="1" fontId="4" fillId="0" borderId="0" xfId="2" applyBorder="1" applyAlignment="1" applyProtection="1">
      <alignment horizontal="left" vertical="center"/>
      <protection locked="0"/>
    </xf>
    <xf numFmtId="4" fontId="4" fillId="0" borderId="0" xfId="9" applyBorder="1" applyAlignment="1">
      <alignment horizontal="center" vertical="center" wrapText="1"/>
      <protection locked="0"/>
    </xf>
    <xf numFmtId="0" fontId="13" fillId="0" borderId="0" xfId="0" applyFont="1" applyAlignment="1">
      <alignment horizontal="left" vertical="top"/>
    </xf>
    <xf numFmtId="0" fontId="10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0" fillId="0" borderId="9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21" fillId="0" borderId="0" xfId="0" applyFont="1" applyAlignment="1">
      <alignment horizontal="left" vertical="top" wrapText="1"/>
    </xf>
    <xf numFmtId="0" fontId="22" fillId="0" borderId="1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22" fillId="0" borderId="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6" fillId="2" borderId="18" xfId="6" applyBorder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6" fillId="2" borderId="3" xfId="6" applyBorder="1">
      <alignment horizontal="center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6" fillId="2" borderId="14" xfId="6" applyBorder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16" fillId="2" borderId="15" xfId="6" applyFont="1" applyBorder="1">
      <alignment horizontal="center" vertical="center" wrapText="1"/>
      <protection locked="0"/>
    </xf>
    <xf numFmtId="0" fontId="16" fillId="2" borderId="16" xfId="6" applyFont="1" applyBorder="1">
      <alignment horizontal="center" vertical="center" wrapText="1"/>
      <protection locked="0"/>
    </xf>
    <xf numFmtId="0" fontId="16" fillId="2" borderId="17" xfId="6" applyFont="1" applyBorder="1">
      <alignment horizontal="center" vertical="center" wrapText="1"/>
      <protection locked="0"/>
    </xf>
    <xf numFmtId="0" fontId="21" fillId="0" borderId="0" xfId="0" applyFont="1" applyAlignment="1">
      <alignment horizontal="left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2" fillId="0" borderId="2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22" fillId="0" borderId="1" xfId="0" applyFont="1" applyBorder="1" applyAlignment="1">
      <alignment horizontal="center" wrapText="1"/>
    </xf>
    <xf numFmtId="0" fontId="25" fillId="0" borderId="36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5" fillId="0" borderId="15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4" fontId="17" fillId="0" borderId="67" xfId="0" applyNumberFormat="1" applyFont="1" applyBorder="1" applyAlignment="1">
      <alignment horizontal="left" vertical="center"/>
    </xf>
    <xf numFmtId="164" fontId="17" fillId="0" borderId="0" xfId="0" applyNumberFormat="1" applyFont="1" applyAlignment="1">
      <alignment horizontal="left" vertical="center"/>
    </xf>
    <xf numFmtId="0" fontId="50" fillId="0" borderId="0" xfId="0" applyFont="1"/>
    <xf numFmtId="0" fontId="51" fillId="0" borderId="0" xfId="0" applyFont="1"/>
    <xf numFmtId="4" fontId="51" fillId="0" borderId="0" xfId="0" applyNumberFormat="1" applyFont="1"/>
    <xf numFmtId="0" fontId="12" fillId="0" borderId="1" xfId="0" applyFont="1" applyBorder="1" applyAlignment="1">
      <alignment horizontal="center" vertical="center" wrapText="1"/>
    </xf>
    <xf numFmtId="164" fontId="17" fillId="0" borderId="67" xfId="0" applyNumberFormat="1" applyFont="1" applyBorder="1" applyAlignment="1">
      <alignment vertical="center"/>
    </xf>
    <xf numFmtId="0" fontId="44" fillId="0" borderId="60" xfId="0" applyFont="1" applyBorder="1" applyAlignment="1">
      <alignment horizontal="left" vertical="center" wrapText="1"/>
    </xf>
    <xf numFmtId="39" fontId="44" fillId="0" borderId="60" xfId="0" applyNumberFormat="1" applyFont="1" applyBorder="1" applyAlignment="1">
      <alignment horizontal="left" vertical="center" wrapText="1"/>
    </xf>
    <xf numFmtId="0" fontId="52" fillId="4" borderId="60" xfId="0" applyFont="1" applyFill="1" applyBorder="1" applyAlignment="1">
      <alignment horizontal="left" vertical="center" wrapText="1"/>
    </xf>
    <xf numFmtId="39" fontId="52" fillId="4" borderId="60" xfId="0" applyNumberFormat="1" applyFont="1" applyFill="1" applyBorder="1" applyAlignment="1">
      <alignment horizontal="left" vertical="center" wrapText="1"/>
    </xf>
    <xf numFmtId="39" fontId="38" fillId="5" borderId="0" xfId="0" applyNumberFormat="1" applyFont="1" applyFill="1" applyBorder="1" applyAlignment="1">
      <alignment horizontal="center" vertical="center" wrapText="1"/>
    </xf>
    <xf numFmtId="166" fontId="37" fillId="0" borderId="0" xfId="0" applyNumberFormat="1" applyFont="1" applyBorder="1" applyAlignment="1">
      <alignment horizontal="right" vertical="center"/>
    </xf>
    <xf numFmtId="166" fontId="38" fillId="4" borderId="0" xfId="0" applyNumberFormat="1" applyFont="1" applyFill="1" applyBorder="1" applyAlignment="1">
      <alignment horizontal="right" vertical="center"/>
    </xf>
    <xf numFmtId="166" fontId="37" fillId="0" borderId="0" xfId="0" applyNumberFormat="1" applyFont="1" applyBorder="1" applyAlignment="1">
      <alignment horizontal="right" vertical="center" wrapText="1"/>
    </xf>
    <xf numFmtId="0" fontId="0" fillId="0" borderId="0" xfId="0" applyAlignment="1"/>
    <xf numFmtId="0" fontId="44" fillId="3" borderId="60" xfId="0" applyFont="1" applyFill="1" applyBorder="1" applyAlignment="1">
      <alignment horizontal="left" vertical="center" wrapText="1"/>
    </xf>
    <xf numFmtId="0" fontId="44" fillId="12" borderId="60" xfId="0" applyFont="1" applyFill="1" applyBorder="1" applyAlignment="1">
      <alignment horizontal="left" vertical="center" wrapText="1"/>
    </xf>
    <xf numFmtId="39" fontId="44" fillId="12" borderId="60" xfId="0" applyNumberFormat="1" applyFont="1" applyFill="1" applyBorder="1" applyAlignment="1">
      <alignment horizontal="left" vertical="center" wrapText="1"/>
    </xf>
    <xf numFmtId="166" fontId="38" fillId="12" borderId="60" xfId="0" applyNumberFormat="1" applyFont="1" applyFill="1" applyBorder="1" applyAlignment="1">
      <alignment horizontal="right" vertical="center"/>
    </xf>
    <xf numFmtId="166" fontId="52" fillId="4" borderId="60" xfId="0" applyNumberFormat="1" applyFont="1" applyFill="1" applyBorder="1" applyAlignment="1">
      <alignment horizontal="right" vertical="center"/>
    </xf>
    <xf numFmtId="39" fontId="44" fillId="3" borderId="60" xfId="0" applyNumberFormat="1" applyFont="1" applyFill="1" applyBorder="1" applyAlignment="1">
      <alignment horizontal="left" vertical="center" wrapText="1"/>
    </xf>
    <xf numFmtId="166" fontId="38" fillId="3" borderId="60" xfId="0" applyNumberFormat="1" applyFont="1" applyFill="1" applyBorder="1" applyAlignment="1">
      <alignment horizontal="right" vertical="center"/>
    </xf>
    <xf numFmtId="166" fontId="9" fillId="0" borderId="0" xfId="0" applyNumberFormat="1" applyFont="1"/>
    <xf numFmtId="0" fontId="9" fillId="3" borderId="0" xfId="0" applyFont="1" applyFill="1"/>
    <xf numFmtId="0" fontId="9" fillId="15" borderId="0" xfId="0" applyFont="1" applyFill="1"/>
    <xf numFmtId="0" fontId="9" fillId="16" borderId="0" xfId="0" applyFont="1" applyFill="1"/>
    <xf numFmtId="0" fontId="44" fillId="17" borderId="60" xfId="0" applyFont="1" applyFill="1" applyBorder="1" applyAlignment="1">
      <alignment horizontal="left" vertical="center" wrapText="1"/>
    </xf>
    <xf numFmtId="39" fontId="44" fillId="17" borderId="60" xfId="0" applyNumberFormat="1" applyFont="1" applyFill="1" applyBorder="1" applyAlignment="1">
      <alignment horizontal="left" vertical="center" wrapText="1"/>
    </xf>
    <xf numFmtId="166" fontId="37" fillId="17" borderId="60" xfId="0" applyNumberFormat="1" applyFont="1" applyFill="1" applyBorder="1" applyAlignment="1">
      <alignment horizontal="right" vertical="center"/>
    </xf>
    <xf numFmtId="166" fontId="37" fillId="17" borderId="0" xfId="0" applyNumberFormat="1" applyFont="1" applyFill="1" applyBorder="1" applyAlignment="1">
      <alignment horizontal="right" vertical="center" wrapText="1"/>
    </xf>
    <xf numFmtId="0" fontId="44" fillId="7" borderId="60" xfId="0" applyFont="1" applyFill="1" applyBorder="1" applyAlignment="1">
      <alignment horizontal="left" vertical="center" wrapText="1"/>
    </xf>
    <xf numFmtId="39" fontId="44" fillId="7" borderId="60" xfId="0" applyNumberFormat="1" applyFont="1" applyFill="1" applyBorder="1" applyAlignment="1">
      <alignment horizontal="left" vertical="center" wrapText="1"/>
    </xf>
    <xf numFmtId="4" fontId="4" fillId="0" borderId="68" xfId="9" applyBorder="1">
      <alignment horizontal="right" vertical="center" wrapText="1"/>
      <protection locked="0"/>
    </xf>
    <xf numFmtId="166" fontId="37" fillId="0" borderId="60" xfId="0" applyNumberFormat="1" applyFont="1" applyFill="1" applyBorder="1" applyAlignment="1">
      <alignment horizontal="right" vertical="center"/>
    </xf>
    <xf numFmtId="166" fontId="37" fillId="18" borderId="60" xfId="0" applyNumberFormat="1" applyFont="1" applyFill="1" applyBorder="1" applyAlignment="1">
      <alignment horizontal="right" vertical="center"/>
    </xf>
    <xf numFmtId="0" fontId="44" fillId="18" borderId="60" xfId="0" applyFont="1" applyFill="1" applyBorder="1" applyAlignment="1">
      <alignment horizontal="left" vertical="center" wrapText="1"/>
    </xf>
    <xf numFmtId="39" fontId="44" fillId="18" borderId="60" xfId="0" applyNumberFormat="1" applyFont="1" applyFill="1" applyBorder="1" applyAlignment="1">
      <alignment horizontal="left" vertical="center" wrapText="1"/>
    </xf>
    <xf numFmtId="0" fontId="37" fillId="18" borderId="60" xfId="0" applyFont="1" applyFill="1" applyBorder="1" applyAlignment="1">
      <alignment horizontal="left" vertical="center" wrapText="1"/>
    </xf>
    <xf numFmtId="39" fontId="37" fillId="18" borderId="60" xfId="0" applyNumberFormat="1" applyFont="1" applyFill="1" applyBorder="1" applyAlignment="1">
      <alignment horizontal="left" vertical="center" wrapText="1"/>
    </xf>
    <xf numFmtId="164" fontId="4" fillId="2" borderId="13" xfId="6" applyNumberFormat="1" applyFont="1" applyBorder="1" applyAlignment="1">
      <alignment horizontal="right" vertical="center" wrapText="1"/>
      <protection locked="0"/>
    </xf>
    <xf numFmtId="164" fontId="4" fillId="2" borderId="1" xfId="6" applyNumberFormat="1" applyFont="1" applyBorder="1" applyAlignment="1">
      <alignment horizontal="right" vertical="center" wrapText="1"/>
      <protection locked="0"/>
    </xf>
    <xf numFmtId="164" fontId="4" fillId="0" borderId="13" xfId="6" applyNumberFormat="1" applyFont="1" applyFill="1" applyBorder="1" applyAlignment="1">
      <alignment horizontal="right" vertical="center" wrapText="1"/>
      <protection locked="0"/>
    </xf>
    <xf numFmtId="164" fontId="4" fillId="0" borderId="1" xfId="6" applyNumberFormat="1" applyFont="1" applyFill="1" applyBorder="1" applyAlignment="1">
      <alignment horizontal="right" vertical="center" wrapText="1"/>
      <protection locked="0"/>
    </xf>
    <xf numFmtId="164" fontId="4" fillId="2" borderId="6" xfId="6" applyNumberFormat="1" applyFont="1" applyBorder="1" applyAlignment="1">
      <alignment horizontal="right" vertical="center" wrapText="1"/>
      <protection locked="0"/>
    </xf>
    <xf numFmtId="164" fontId="42" fillId="0" borderId="0" xfId="7" applyNumberFormat="1" applyFont="1" applyBorder="1" applyAlignment="1">
      <alignment horizontal="right" vertical="center"/>
      <protection locked="0"/>
    </xf>
    <xf numFmtId="164" fontId="15" fillId="0" borderId="0" xfId="0" applyNumberFormat="1" applyFont="1" applyAlignment="1">
      <alignment horizontal="right" vertical="center"/>
    </xf>
    <xf numFmtId="164" fontId="4" fillId="2" borderId="19" xfId="6" applyNumberFormat="1" applyFont="1" applyBorder="1" applyAlignment="1">
      <alignment horizontal="right" vertical="center" wrapText="1"/>
      <protection locked="0"/>
    </xf>
    <xf numFmtId="164" fontId="4" fillId="2" borderId="10" xfId="6" applyNumberFormat="1" applyFont="1" applyBorder="1" applyAlignment="1">
      <alignment horizontal="right" vertical="center" wrapText="1"/>
      <protection locked="0"/>
    </xf>
    <xf numFmtId="164" fontId="4" fillId="2" borderId="27" xfId="6" applyNumberFormat="1" applyFont="1" applyBorder="1" applyAlignment="1">
      <alignment horizontal="right" vertical="center" wrapText="1"/>
      <protection locked="0"/>
    </xf>
    <xf numFmtId="164" fontId="4" fillId="2" borderId="26" xfId="6" applyNumberFormat="1" applyFont="1" applyBorder="1" applyAlignment="1">
      <alignment horizontal="right" vertical="center" wrapText="1"/>
      <protection locked="0"/>
    </xf>
    <xf numFmtId="164" fontId="41" fillId="0" borderId="1" xfId="0" applyNumberFormat="1" applyFont="1" applyBorder="1" applyAlignment="1">
      <alignment horizontal="right" vertical="center"/>
    </xf>
    <xf numFmtId="164" fontId="4" fillId="0" borderId="20" xfId="6" applyNumberFormat="1" applyFont="1" applyFill="1" applyBorder="1" applyAlignment="1">
      <alignment horizontal="right" vertical="center" wrapText="1"/>
      <protection locked="0"/>
    </xf>
    <xf numFmtId="164" fontId="41" fillId="0" borderId="2" xfId="0" applyNumberFormat="1" applyFont="1" applyBorder="1" applyAlignment="1">
      <alignment horizontal="right" vertical="center"/>
    </xf>
    <xf numFmtId="164" fontId="41" fillId="0" borderId="8" xfId="0" applyNumberFormat="1" applyFont="1" applyBorder="1" applyAlignment="1">
      <alignment horizontal="right" vertical="center"/>
    </xf>
    <xf numFmtId="164" fontId="4" fillId="0" borderId="26" xfId="6" applyNumberFormat="1" applyFont="1" applyFill="1" applyBorder="1" applyAlignment="1">
      <alignment horizontal="right" vertical="center" wrapText="1"/>
      <protection locked="0"/>
    </xf>
    <xf numFmtId="164" fontId="4" fillId="2" borderId="35" xfId="6" applyNumberFormat="1" applyFont="1" applyBorder="1" applyAlignment="1">
      <alignment horizontal="right" vertical="center" wrapText="1"/>
      <protection locked="0"/>
    </xf>
    <xf numFmtId="164" fontId="4" fillId="2" borderId="12" xfId="6" applyNumberFormat="1" applyFont="1" applyBorder="1" applyAlignment="1">
      <alignment horizontal="right" vertical="center" wrapText="1"/>
      <protection locked="0"/>
    </xf>
    <xf numFmtId="164" fontId="4" fillId="2" borderId="57" xfId="6" applyNumberFormat="1" applyFont="1" applyBorder="1" applyAlignment="1">
      <alignment horizontal="right" vertical="center" wrapText="1"/>
      <protection locked="0"/>
    </xf>
    <xf numFmtId="164" fontId="4" fillId="2" borderId="31" xfId="6" applyNumberFormat="1" applyFont="1" applyBorder="1" applyAlignment="1">
      <alignment horizontal="right" vertical="center" wrapText="1"/>
      <protection locked="0"/>
    </xf>
    <xf numFmtId="164" fontId="41" fillId="0" borderId="6" xfId="0" applyNumberFormat="1" applyFont="1" applyBorder="1" applyAlignment="1">
      <alignment horizontal="right" vertical="center"/>
    </xf>
    <xf numFmtId="164" fontId="41" fillId="0" borderId="12" xfId="0" applyNumberFormat="1" applyFont="1" applyBorder="1" applyAlignment="1">
      <alignment horizontal="right" vertical="center"/>
    </xf>
    <xf numFmtId="164" fontId="41" fillId="0" borderId="7" xfId="0" applyNumberFormat="1" applyFont="1" applyBorder="1" applyAlignment="1">
      <alignment horizontal="right" vertical="center"/>
    </xf>
    <xf numFmtId="164" fontId="6" fillId="2" borderId="13" xfId="6" applyNumberFormat="1" applyFont="1" applyBorder="1">
      <alignment horizontal="center" vertical="center" wrapText="1"/>
      <protection locked="0"/>
    </xf>
    <xf numFmtId="164" fontId="41" fillId="0" borderId="1" xfId="0" applyNumberFormat="1" applyFont="1" applyBorder="1"/>
    <xf numFmtId="164" fontId="6" fillId="0" borderId="13" xfId="6" applyNumberFormat="1" applyFont="1" applyFill="1" applyBorder="1" applyAlignment="1">
      <alignment horizontal="right" vertical="center" wrapText="1"/>
      <protection locked="0"/>
    </xf>
    <xf numFmtId="164" fontId="6" fillId="2" borderId="1" xfId="6" applyNumberFormat="1" applyFont="1" applyBorder="1" applyAlignment="1">
      <alignment horizontal="right" vertical="center" wrapText="1"/>
      <protection locked="0"/>
    </xf>
    <xf numFmtId="164" fontId="6" fillId="2" borderId="13" xfId="6" applyNumberFormat="1" applyFont="1" applyBorder="1" applyAlignment="1">
      <alignment horizontal="right" vertical="center" wrapText="1"/>
      <protection locked="0"/>
    </xf>
    <xf numFmtId="4" fontId="41" fillId="0" borderId="1" xfId="0" applyNumberFormat="1" applyFont="1" applyBorder="1" applyAlignment="1">
      <alignment horizontal="right" vertical="center"/>
    </xf>
    <xf numFmtId="0" fontId="41" fillId="0" borderId="1" xfId="0" applyFont="1" applyBorder="1" applyAlignment="1">
      <alignment horizontal="right" vertical="center"/>
    </xf>
    <xf numFmtId="164" fontId="41" fillId="0" borderId="13" xfId="0" applyNumberFormat="1" applyFont="1" applyBorder="1" applyAlignment="1">
      <alignment horizontal="right" vertical="center"/>
    </xf>
    <xf numFmtId="164" fontId="4" fillId="2" borderId="44" xfId="6" applyNumberFormat="1" applyFont="1" applyBorder="1" applyAlignment="1">
      <alignment horizontal="right" vertical="center" wrapText="1"/>
      <protection locked="0"/>
    </xf>
    <xf numFmtId="164" fontId="4" fillId="0" borderId="7" xfId="6" applyNumberFormat="1" applyFont="1" applyFill="1" applyBorder="1" applyAlignment="1">
      <alignment horizontal="right" vertical="center" wrapText="1"/>
      <protection locked="0"/>
    </xf>
    <xf numFmtId="164" fontId="6" fillId="2" borderId="19" xfId="6" applyNumberFormat="1" applyFont="1" applyBorder="1" applyAlignment="1">
      <alignment horizontal="right" vertical="center" wrapText="1"/>
      <protection locked="0"/>
    </xf>
    <xf numFmtId="164" fontId="6" fillId="2" borderId="10" xfId="6" applyNumberFormat="1" applyFont="1" applyBorder="1" applyAlignment="1">
      <alignment horizontal="right" vertical="center" wrapText="1"/>
      <protection locked="0"/>
    </xf>
    <xf numFmtId="164" fontId="6" fillId="2" borderId="27" xfId="6" applyNumberFormat="1" applyFont="1" applyBorder="1" applyAlignment="1">
      <alignment horizontal="right" vertical="center" wrapText="1"/>
      <protection locked="0"/>
    </xf>
    <xf numFmtId="164" fontId="6" fillId="2" borderId="26" xfId="6" applyNumberFormat="1" applyFont="1" applyBorder="1" applyAlignment="1">
      <alignment horizontal="right" vertical="center" wrapText="1"/>
      <protection locked="0"/>
    </xf>
    <xf numFmtId="164" fontId="6" fillId="2" borderId="40" xfId="6" applyNumberFormat="1" applyFont="1" applyBorder="1" applyAlignment="1">
      <alignment horizontal="right" vertical="center" wrapText="1"/>
      <protection locked="0"/>
    </xf>
    <xf numFmtId="164" fontId="53" fillId="0" borderId="19" xfId="0" applyNumberFormat="1" applyFont="1" applyBorder="1" applyAlignment="1">
      <alignment horizontal="right" vertical="center"/>
    </xf>
    <xf numFmtId="164" fontId="53" fillId="0" borderId="10" xfId="0" applyNumberFormat="1" applyFont="1" applyBorder="1" applyAlignment="1">
      <alignment horizontal="right" vertical="center"/>
    </xf>
    <xf numFmtId="164" fontId="6" fillId="0" borderId="20" xfId="6" applyNumberFormat="1" applyFont="1" applyFill="1" applyBorder="1" applyAlignment="1">
      <alignment horizontal="right" vertical="center" wrapText="1"/>
      <protection locked="0"/>
    </xf>
    <xf numFmtId="164" fontId="6" fillId="0" borderId="33" xfId="6" applyNumberFormat="1" applyFont="1" applyFill="1" applyBorder="1" applyAlignment="1">
      <alignment horizontal="right" vertical="center" wrapText="1"/>
      <protection locked="0"/>
    </xf>
    <xf numFmtId="164" fontId="53" fillId="0" borderId="2" xfId="0" applyNumberFormat="1" applyFont="1" applyBorder="1" applyAlignment="1">
      <alignment horizontal="right" vertical="center"/>
    </xf>
    <xf numFmtId="164" fontId="53" fillId="0" borderId="8" xfId="0" applyNumberFormat="1" applyFont="1" applyBorder="1" applyAlignment="1">
      <alignment horizontal="right" vertical="center"/>
    </xf>
    <xf numFmtId="164" fontId="6" fillId="0" borderId="26" xfId="6" applyNumberFormat="1" applyFont="1" applyFill="1" applyBorder="1" applyAlignment="1">
      <alignment horizontal="right" vertical="center" wrapText="1"/>
      <protection locked="0"/>
    </xf>
    <xf numFmtId="164" fontId="6" fillId="2" borderId="34" xfId="6" applyNumberFormat="1" applyFont="1" applyBorder="1" applyAlignment="1">
      <alignment horizontal="right" vertical="center" wrapText="1"/>
      <protection locked="0"/>
    </xf>
    <xf numFmtId="164" fontId="4" fillId="0" borderId="6" xfId="6" applyNumberFormat="1" applyFont="1" applyFill="1" applyBorder="1" applyAlignment="1">
      <alignment horizontal="right" vertical="center" wrapText="1"/>
      <protection locked="0"/>
    </xf>
    <xf numFmtId="164" fontId="6" fillId="0" borderId="13" xfId="6" applyNumberFormat="1" applyFont="1" applyFill="1" applyBorder="1">
      <alignment horizontal="center" vertical="center" wrapText="1"/>
      <protection locked="0"/>
    </xf>
    <xf numFmtId="164" fontId="6" fillId="0" borderId="10" xfId="6" applyNumberFormat="1" applyFont="1" applyFill="1" applyBorder="1">
      <alignment horizontal="center" vertical="center" wrapText="1"/>
      <protection locked="0"/>
    </xf>
    <xf numFmtId="164" fontId="4" fillId="0" borderId="8" xfId="6" applyNumberFormat="1" applyFont="1" applyFill="1" applyBorder="1">
      <alignment horizontal="center" vertical="center" wrapText="1"/>
      <protection locked="0"/>
    </xf>
    <xf numFmtId="164" fontId="6" fillId="0" borderId="8" xfId="6" applyNumberFormat="1" applyFont="1" applyFill="1" applyBorder="1" applyAlignment="1">
      <alignment horizontal="right" vertical="center" wrapText="1"/>
      <protection locked="0"/>
    </xf>
    <xf numFmtId="164" fontId="4" fillId="0" borderId="8" xfId="6" applyNumberFormat="1" applyFont="1" applyFill="1" applyBorder="1" applyAlignment="1">
      <alignment horizontal="right" vertical="center" wrapText="1"/>
      <protection locked="0"/>
    </xf>
  </cellXfs>
  <cellStyles count="16">
    <cellStyle name="bold11" xfId="1" xr:uid="{00000000-0005-0000-0000-000000000000}"/>
    <cellStyle name="bolditalic12" xfId="3" xr:uid="{00000000-0005-0000-0000-000001000000}"/>
    <cellStyle name="kwota" xfId="9" xr:uid="{00000000-0005-0000-0000-000002000000}"/>
    <cellStyle name="kwotabold" xfId="8" xr:uid="{00000000-0005-0000-0000-000003000000}"/>
    <cellStyle name="kwotaboldziel" xfId="10" xr:uid="{00000000-0005-0000-0000-000004000000}"/>
    <cellStyle name="kwotawynik" xfId="14" xr:uid="{00000000-0005-0000-0000-000005000000}"/>
    <cellStyle name="nag10" xfId="6" xr:uid="{00000000-0005-0000-0000-000006000000}"/>
    <cellStyle name="Normalny" xfId="0" builtinId="0"/>
    <cellStyle name="Normalny 2" xfId="15" xr:uid="{00000000-0005-0000-0000-000008000000}"/>
    <cellStyle name="normalnybold" xfId="11" xr:uid="{00000000-0005-0000-0000-000009000000}"/>
    <cellStyle name="nota" xfId="13" xr:uid="{00000000-0005-0000-0000-00000A000000}"/>
    <cellStyle name="pozycja" xfId="2" xr:uid="{00000000-0005-0000-0000-00000B000000}"/>
    <cellStyle name="pozycjabold" xfId="7" xr:uid="{00000000-0005-0000-0000-00000C000000}"/>
    <cellStyle name="razembold" xfId="12" xr:uid="{00000000-0005-0000-0000-00000D000000}"/>
    <cellStyle name="Wyszczegolnbold" xfId="4" xr:uid="{00000000-0005-0000-0000-00000E000000}"/>
    <cellStyle name="Wyszczegolnienie" xfId="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9"/>
  <sheetViews>
    <sheetView view="pageBreakPreview" topLeftCell="A67" zoomScale="93" zoomScaleNormal="100" zoomScaleSheetLayoutView="93" workbookViewId="0">
      <selection activeCell="B38" sqref="B38"/>
    </sheetView>
  </sheetViews>
  <sheetFormatPr defaultColWidth="9.140625" defaultRowHeight="15" x14ac:dyDescent="0.25"/>
  <cols>
    <col min="1" max="1" width="5.5703125" style="34" customWidth="1"/>
    <col min="2" max="2" width="26" style="34" customWidth="1"/>
    <col min="3" max="3" width="96.42578125" style="34" customWidth="1"/>
    <col min="4" max="4" width="11.42578125" style="34" hidden="1" customWidth="1"/>
    <col min="5" max="5" width="10.28515625" style="34" hidden="1" customWidth="1"/>
    <col min="6" max="6" width="2.42578125" style="34" hidden="1" customWidth="1"/>
    <col min="7" max="7" width="0.42578125" style="34" hidden="1" customWidth="1"/>
    <col min="8" max="8" width="10.140625" style="34" customWidth="1"/>
    <col min="9" max="9" width="10.85546875" style="34" customWidth="1"/>
    <col min="10" max="10" width="13.42578125" style="34" customWidth="1"/>
    <col min="11" max="11" width="13.140625" style="34" customWidth="1"/>
    <col min="12" max="12" width="13.85546875" style="251" customWidth="1"/>
    <col min="13" max="16384" width="9.140625" style="34"/>
  </cols>
  <sheetData>
    <row r="1" spans="1:12" x14ac:dyDescent="0.25">
      <c r="A1" s="3"/>
      <c r="B1" s="195"/>
      <c r="C1" s="195"/>
    </row>
    <row r="2" spans="1:12" x14ac:dyDescent="0.25">
      <c r="A2" s="4" t="s">
        <v>499</v>
      </c>
      <c r="B2" s="195"/>
      <c r="C2" s="195"/>
      <c r="K2"/>
    </row>
    <row r="3" spans="1:12" x14ac:dyDescent="0.25">
      <c r="A3" s="196"/>
      <c r="B3" s="195"/>
      <c r="C3" s="195"/>
      <c r="D3" s="197"/>
      <c r="E3" s="197"/>
      <c r="F3" s="197"/>
      <c r="G3" s="197"/>
      <c r="H3" s="197"/>
      <c r="I3" s="197"/>
      <c r="J3" s="195"/>
      <c r="K3" s="195"/>
      <c r="L3" s="252"/>
    </row>
    <row r="4" spans="1:12" x14ac:dyDescent="0.25">
      <c r="A4" s="395" t="s">
        <v>21</v>
      </c>
      <c r="B4" s="395"/>
      <c r="C4" s="395"/>
      <c r="D4" s="198"/>
      <c r="E4" s="198"/>
      <c r="F4" s="198"/>
      <c r="G4" s="198"/>
      <c r="H4" s="198"/>
      <c r="I4" s="198"/>
      <c r="J4" s="198"/>
      <c r="K4" s="198"/>
      <c r="L4" s="253"/>
    </row>
    <row r="5" spans="1:12" ht="15.75" thickBot="1" x14ac:dyDescent="0.3">
      <c r="A5" s="199" t="s">
        <v>6</v>
      </c>
      <c r="B5" s="199"/>
      <c r="C5" s="199"/>
      <c r="D5" s="198"/>
      <c r="E5" s="198"/>
      <c r="F5" s="198"/>
      <c r="G5" s="198"/>
      <c r="H5" s="198"/>
      <c r="I5" s="198"/>
      <c r="J5" s="198"/>
      <c r="K5" s="198"/>
      <c r="L5" s="253"/>
    </row>
    <row r="6" spans="1:12" ht="26.25" customHeight="1" x14ac:dyDescent="0.25">
      <c r="A6" s="272" t="s">
        <v>7</v>
      </c>
      <c r="B6" s="273" t="s">
        <v>15</v>
      </c>
      <c r="C6" s="200" t="s">
        <v>281</v>
      </c>
      <c r="D6" s="219"/>
      <c r="E6" s="219"/>
      <c r="F6" s="220"/>
      <c r="G6" s="221"/>
      <c r="H6" s="197"/>
      <c r="I6" s="197"/>
      <c r="J6" s="197"/>
      <c r="K6" s="197"/>
      <c r="L6" s="252"/>
    </row>
    <row r="7" spans="1:12" x14ac:dyDescent="0.25">
      <c r="A7" s="227" t="s">
        <v>10</v>
      </c>
      <c r="B7" s="274" t="s">
        <v>18</v>
      </c>
      <c r="C7" s="201" t="s">
        <v>275</v>
      </c>
      <c r="D7" s="197"/>
      <c r="E7" s="197"/>
      <c r="F7" s="197"/>
      <c r="G7" s="222"/>
      <c r="H7" s="197"/>
      <c r="I7" s="197"/>
      <c r="J7" s="197"/>
      <c r="K7" s="197"/>
      <c r="L7" s="252"/>
    </row>
    <row r="8" spans="1:12" ht="52.5" customHeight="1" x14ac:dyDescent="0.25">
      <c r="A8" s="227" t="s">
        <v>12</v>
      </c>
      <c r="B8" s="261" t="s">
        <v>19</v>
      </c>
      <c r="C8" s="201" t="s">
        <v>275</v>
      </c>
      <c r="D8" s="197"/>
      <c r="E8" s="197"/>
      <c r="F8" s="197"/>
      <c r="G8" s="222"/>
      <c r="H8" s="197"/>
      <c r="I8" s="197"/>
      <c r="J8" s="197"/>
      <c r="K8" s="197"/>
      <c r="L8" s="252"/>
    </row>
    <row r="9" spans="1:12" ht="15.75" customHeight="1" x14ac:dyDescent="0.25">
      <c r="A9" s="396" t="s">
        <v>13</v>
      </c>
      <c r="B9" s="397" t="s">
        <v>20</v>
      </c>
      <c r="C9" s="234" t="s">
        <v>282</v>
      </c>
      <c r="D9" s="197"/>
      <c r="E9" s="197"/>
      <c r="F9" s="197"/>
      <c r="G9" s="222"/>
      <c r="H9" s="197"/>
      <c r="I9" s="197"/>
      <c r="J9" s="197"/>
      <c r="K9" s="197"/>
      <c r="L9" s="252"/>
    </row>
    <row r="10" spans="1:12" ht="15.75" customHeight="1" x14ac:dyDescent="0.25">
      <c r="A10" s="396"/>
      <c r="B10" s="397"/>
      <c r="C10" s="201"/>
      <c r="D10" s="197"/>
      <c r="E10" s="197"/>
      <c r="F10" s="197"/>
      <c r="G10" s="222"/>
      <c r="H10" s="197"/>
      <c r="I10" s="197"/>
      <c r="J10" s="197"/>
      <c r="K10" s="197"/>
      <c r="L10" s="252"/>
    </row>
    <row r="11" spans="1:12" ht="6.75" customHeight="1" x14ac:dyDescent="0.25">
      <c r="A11" s="396"/>
      <c r="B11" s="397"/>
      <c r="C11" s="201"/>
      <c r="D11" s="197"/>
      <c r="E11" s="197"/>
      <c r="F11" s="197"/>
      <c r="G11" s="222"/>
      <c r="H11" s="197"/>
      <c r="I11" s="197"/>
      <c r="J11" s="197"/>
      <c r="K11" s="197"/>
      <c r="L11" s="252"/>
    </row>
    <row r="12" spans="1:12" ht="0.75" customHeight="1" x14ac:dyDescent="0.25">
      <c r="A12" s="396"/>
      <c r="B12" s="397"/>
      <c r="C12" s="201"/>
      <c r="D12" s="197"/>
      <c r="E12" s="197"/>
      <c r="F12" s="197"/>
      <c r="G12" s="222"/>
      <c r="H12" s="197"/>
      <c r="I12" s="197"/>
      <c r="J12" s="197"/>
      <c r="K12" s="197"/>
      <c r="L12" s="252"/>
    </row>
    <row r="13" spans="1:12" ht="15.75" hidden="1" customHeight="1" x14ac:dyDescent="0.25">
      <c r="A13" s="396"/>
      <c r="B13" s="397"/>
      <c r="C13" s="201"/>
      <c r="D13" s="197"/>
      <c r="E13" s="197"/>
      <c r="F13" s="197"/>
      <c r="G13" s="222"/>
      <c r="H13" s="197"/>
      <c r="I13" s="197"/>
      <c r="J13" s="197"/>
      <c r="K13" s="197"/>
      <c r="L13" s="252"/>
    </row>
    <row r="14" spans="1:12" ht="15.75" hidden="1" customHeight="1" x14ac:dyDescent="0.25">
      <c r="A14" s="396"/>
      <c r="B14" s="397"/>
      <c r="C14" s="201"/>
      <c r="D14" s="197"/>
      <c r="E14" s="197"/>
      <c r="F14" s="197"/>
      <c r="G14" s="222"/>
      <c r="H14" s="197"/>
      <c r="I14" s="197"/>
      <c r="J14" s="197"/>
      <c r="K14" s="197"/>
      <c r="L14" s="252"/>
    </row>
    <row r="15" spans="1:12" ht="15.75" hidden="1" customHeight="1" thickBot="1" x14ac:dyDescent="0.3">
      <c r="A15" s="396"/>
      <c r="B15" s="397"/>
      <c r="C15" s="202"/>
      <c r="D15" s="197"/>
      <c r="E15" s="197"/>
      <c r="F15" s="197"/>
      <c r="G15" s="222"/>
      <c r="H15" s="197"/>
      <c r="I15" s="197"/>
      <c r="J15" s="197"/>
      <c r="K15" s="197"/>
      <c r="L15" s="252"/>
    </row>
    <row r="16" spans="1:12" ht="12.75" customHeight="1" x14ac:dyDescent="0.25">
      <c r="A16" s="275"/>
      <c r="B16" s="261"/>
      <c r="C16" s="195"/>
      <c r="D16" s="197"/>
      <c r="E16" s="197"/>
      <c r="F16" s="197"/>
      <c r="G16" s="222"/>
      <c r="H16" s="197"/>
      <c r="I16" s="197"/>
      <c r="J16" s="197"/>
      <c r="K16" s="197"/>
      <c r="L16" s="252"/>
    </row>
    <row r="17" spans="1:12" hidden="1" x14ac:dyDescent="0.25">
      <c r="A17" s="223"/>
      <c r="B17" s="261"/>
      <c r="C17" s="203"/>
      <c r="D17" s="197"/>
      <c r="E17" s="197"/>
      <c r="F17" s="197"/>
      <c r="G17" s="222"/>
      <c r="H17" s="197"/>
      <c r="I17" s="197"/>
      <c r="J17" s="197"/>
      <c r="K17" s="197"/>
      <c r="L17" s="252"/>
    </row>
    <row r="18" spans="1:12" ht="25.5" customHeight="1" x14ac:dyDescent="0.25">
      <c r="A18" s="223" t="s">
        <v>22</v>
      </c>
      <c r="B18" s="398" t="s">
        <v>278</v>
      </c>
      <c r="C18" s="398"/>
      <c r="G18" s="224"/>
    </row>
    <row r="19" spans="1:12" ht="22.5" customHeight="1" x14ac:dyDescent="0.25">
      <c r="A19" s="223"/>
      <c r="B19" s="399" t="s">
        <v>500</v>
      </c>
      <c r="C19" s="399"/>
      <c r="D19" s="263"/>
      <c r="E19" s="263"/>
      <c r="F19" s="263"/>
      <c r="G19" s="225"/>
    </row>
    <row r="20" spans="1:12" ht="38.25" customHeight="1" x14ac:dyDescent="0.25">
      <c r="A20" s="275" t="s">
        <v>23</v>
      </c>
      <c r="B20" s="400" t="s">
        <v>24</v>
      </c>
      <c r="C20" s="400"/>
      <c r="D20" s="400"/>
      <c r="E20" s="400"/>
      <c r="F20" s="400"/>
      <c r="G20" s="400"/>
    </row>
    <row r="21" spans="1:12" ht="25.5" customHeight="1" x14ac:dyDescent="0.25">
      <c r="A21" s="275"/>
      <c r="B21" s="399" t="s">
        <v>288</v>
      </c>
      <c r="C21" s="399"/>
      <c r="D21" s="399"/>
      <c r="E21" s="399"/>
      <c r="F21" s="399"/>
      <c r="G21" s="263"/>
    </row>
    <row r="22" spans="1:12" ht="30" hidden="1" customHeight="1" x14ac:dyDescent="0.25">
      <c r="A22" s="275" t="s">
        <v>16</v>
      </c>
      <c r="B22" s="400" t="s">
        <v>25</v>
      </c>
      <c r="C22" s="400"/>
      <c r="D22" s="400"/>
      <c r="E22" s="400"/>
      <c r="F22" s="400"/>
      <c r="G22" s="400"/>
    </row>
    <row r="23" spans="1:12" ht="297" customHeight="1" x14ac:dyDescent="0.25">
      <c r="A23" s="275" t="s">
        <v>16</v>
      </c>
      <c r="B23" s="404" t="s">
        <v>279</v>
      </c>
      <c r="C23" s="405"/>
      <c r="D23" s="405"/>
      <c r="E23" s="405"/>
      <c r="F23" s="405"/>
      <c r="G23" s="405"/>
    </row>
    <row r="24" spans="1:12" x14ac:dyDescent="0.25">
      <c r="A24" s="223" t="s">
        <v>17</v>
      </c>
      <c r="B24" s="400" t="s">
        <v>26</v>
      </c>
      <c r="C24" s="400"/>
      <c r="D24" s="263"/>
      <c r="E24" s="263"/>
      <c r="F24" s="263"/>
      <c r="G24" s="225"/>
    </row>
    <row r="25" spans="1:12" ht="18.75" customHeight="1" x14ac:dyDescent="0.25">
      <c r="A25" s="223"/>
      <c r="B25" s="401"/>
      <c r="C25" s="401"/>
      <c r="D25" s="401"/>
      <c r="E25" s="401"/>
      <c r="F25" s="401"/>
      <c r="G25" s="402"/>
    </row>
    <row r="26" spans="1:12" hidden="1" x14ac:dyDescent="0.25">
      <c r="A26" s="223"/>
      <c r="B26" s="401"/>
      <c r="C26" s="401"/>
      <c r="D26" s="401"/>
      <c r="E26" s="401"/>
      <c r="F26" s="401"/>
      <c r="G26" s="402"/>
    </row>
    <row r="27" spans="1:12" ht="18" customHeight="1" x14ac:dyDescent="0.25">
      <c r="A27" s="226" t="s">
        <v>27</v>
      </c>
      <c r="B27" s="403" t="s">
        <v>28</v>
      </c>
      <c r="C27" s="403"/>
      <c r="D27" s="263"/>
      <c r="E27" s="263"/>
      <c r="F27" s="263"/>
      <c r="G27" s="225"/>
    </row>
    <row r="28" spans="1:12" x14ac:dyDescent="0.25">
      <c r="A28" s="223" t="s">
        <v>6</v>
      </c>
      <c r="B28" s="204"/>
      <c r="C28" s="205"/>
      <c r="D28" s="263"/>
      <c r="E28" s="263"/>
      <c r="F28" s="263"/>
      <c r="G28" s="225"/>
    </row>
    <row r="29" spans="1:12" ht="79.5" customHeight="1" x14ac:dyDescent="0.25">
      <c r="A29" s="227" t="s">
        <v>7</v>
      </c>
      <c r="B29" s="400" t="s">
        <v>39</v>
      </c>
      <c r="C29" s="400"/>
      <c r="D29" s="400"/>
      <c r="E29" s="400"/>
      <c r="F29" s="400"/>
      <c r="G29" s="406"/>
    </row>
    <row r="30" spans="1:12" x14ac:dyDescent="0.25">
      <c r="A30" s="227"/>
      <c r="B30" s="262" t="s">
        <v>259</v>
      </c>
      <c r="C30" s="205"/>
      <c r="D30" s="263"/>
      <c r="E30" s="263"/>
      <c r="F30" s="263"/>
      <c r="G30" s="225"/>
    </row>
    <row r="31" spans="1:12" ht="30.75" customHeight="1" x14ac:dyDescent="0.25">
      <c r="A31" s="227" t="s">
        <v>10</v>
      </c>
      <c r="B31" s="414" t="s">
        <v>40</v>
      </c>
      <c r="C31" s="414"/>
      <c r="D31" s="263"/>
      <c r="E31" s="263"/>
      <c r="F31" s="263"/>
      <c r="G31" s="225"/>
    </row>
    <row r="32" spans="1:12" ht="17.25" customHeight="1" x14ac:dyDescent="0.25">
      <c r="A32" s="223"/>
      <c r="B32" s="400" t="s">
        <v>490</v>
      </c>
      <c r="C32" s="400"/>
      <c r="D32" s="263"/>
      <c r="E32" s="263"/>
      <c r="F32" s="263"/>
      <c r="G32" s="225"/>
    </row>
    <row r="33" spans="1:13" ht="34.5" customHeight="1" x14ac:dyDescent="0.25">
      <c r="A33" s="223" t="s">
        <v>41</v>
      </c>
      <c r="B33" s="403" t="s">
        <v>42</v>
      </c>
      <c r="C33" s="403"/>
      <c r="D33" s="403"/>
      <c r="E33" s="403"/>
      <c r="F33" s="403"/>
      <c r="G33" s="225"/>
    </row>
    <row r="34" spans="1:13" ht="21.75" customHeight="1" x14ac:dyDescent="0.25">
      <c r="A34" s="223"/>
      <c r="B34" s="206" t="s">
        <v>260</v>
      </c>
      <c r="C34" s="205"/>
      <c r="D34" s="263"/>
      <c r="E34" s="263"/>
      <c r="F34" s="263"/>
      <c r="G34" s="225"/>
    </row>
    <row r="35" spans="1:13" ht="21.75" customHeight="1" x14ac:dyDescent="0.25">
      <c r="A35" s="223" t="s">
        <v>43</v>
      </c>
      <c r="B35" s="403" t="s">
        <v>44</v>
      </c>
      <c r="C35" s="403"/>
      <c r="D35" s="71"/>
      <c r="E35" s="71"/>
      <c r="F35" s="71"/>
      <c r="G35" s="228"/>
      <c r="J35"/>
      <c r="L35" s="176"/>
    </row>
    <row r="36" spans="1:13" x14ac:dyDescent="0.25">
      <c r="A36" s="223"/>
      <c r="B36" s="206" t="s">
        <v>261</v>
      </c>
      <c r="C36" s="205"/>
      <c r="D36" s="263"/>
      <c r="E36" s="263"/>
      <c r="F36" s="263"/>
      <c r="G36" s="225"/>
      <c r="L36" s="176"/>
      <c r="M36" s="251"/>
    </row>
    <row r="37" spans="1:13" ht="36" customHeight="1" x14ac:dyDescent="0.25">
      <c r="A37" s="223" t="s">
        <v>45</v>
      </c>
      <c r="B37" s="403" t="s">
        <v>46</v>
      </c>
      <c r="C37" s="403"/>
      <c r="D37" s="403"/>
      <c r="E37" s="403"/>
      <c r="F37" s="403"/>
      <c r="G37" s="225"/>
    </row>
    <row r="38" spans="1:13" x14ac:dyDescent="0.25">
      <c r="A38" s="227"/>
      <c r="B38" s="206" t="s">
        <v>262</v>
      </c>
      <c r="C38" s="205"/>
      <c r="D38" s="263"/>
      <c r="E38" s="263"/>
      <c r="F38" s="263"/>
      <c r="G38" s="225"/>
    </row>
    <row r="39" spans="1:13" ht="24.75" customHeight="1" x14ac:dyDescent="0.25">
      <c r="A39" s="227" t="s">
        <v>47</v>
      </c>
      <c r="B39" s="400" t="s">
        <v>48</v>
      </c>
      <c r="C39" s="400"/>
      <c r="D39" s="400"/>
      <c r="E39" s="400"/>
      <c r="F39" s="400"/>
      <c r="G39" s="406"/>
      <c r="L39" s="176"/>
    </row>
    <row r="40" spans="1:13" x14ac:dyDescent="0.25">
      <c r="A40" s="227"/>
      <c r="B40" s="262" t="s">
        <v>94</v>
      </c>
      <c r="C40" s="205"/>
      <c r="D40" s="263"/>
      <c r="E40" s="263"/>
      <c r="F40" s="263"/>
      <c r="G40" s="225"/>
      <c r="L40" s="176"/>
    </row>
    <row r="41" spans="1:13" ht="41.25" customHeight="1" x14ac:dyDescent="0.25">
      <c r="A41" s="229" t="s">
        <v>49</v>
      </c>
      <c r="B41" s="400" t="s">
        <v>68</v>
      </c>
      <c r="C41" s="400"/>
      <c r="D41" s="400"/>
      <c r="E41" s="400"/>
      <c r="F41" s="400"/>
      <c r="G41" s="406"/>
      <c r="L41" s="176"/>
    </row>
    <row r="42" spans="1:13" ht="16.5" customHeight="1" x14ac:dyDescent="0.25">
      <c r="A42" s="229"/>
      <c r="B42" s="206" t="s">
        <v>263</v>
      </c>
      <c r="C42" s="205"/>
      <c r="D42" s="263"/>
      <c r="E42" s="263"/>
      <c r="F42" s="263"/>
      <c r="G42" s="225"/>
    </row>
    <row r="43" spans="1:13" ht="27" customHeight="1" x14ac:dyDescent="0.25">
      <c r="A43" s="229" t="s">
        <v>51</v>
      </c>
      <c r="B43" s="403" t="s">
        <v>50</v>
      </c>
      <c r="C43" s="403"/>
      <c r="D43" s="403"/>
      <c r="E43" s="403"/>
      <c r="F43" s="403"/>
      <c r="G43" s="410"/>
    </row>
    <row r="44" spans="1:13" x14ac:dyDescent="0.25">
      <c r="A44" s="229"/>
      <c r="B44" s="206" t="s">
        <v>267</v>
      </c>
      <c r="C44" s="205" t="s">
        <v>264</v>
      </c>
      <c r="D44" s="263"/>
      <c r="E44" s="263"/>
      <c r="F44" s="263"/>
      <c r="G44" s="225"/>
    </row>
    <row r="45" spans="1:13" ht="34.5" customHeight="1" x14ac:dyDescent="0.25">
      <c r="A45" s="229" t="s">
        <v>56</v>
      </c>
      <c r="B45" s="411" t="s">
        <v>52</v>
      </c>
      <c r="C45" s="412"/>
      <c r="D45" s="412"/>
      <c r="E45" s="412"/>
      <c r="F45" s="412"/>
      <c r="G45" s="413"/>
      <c r="K45" s="251"/>
    </row>
    <row r="46" spans="1:13" x14ac:dyDescent="0.25">
      <c r="A46" s="223"/>
      <c r="B46" s="204" t="s">
        <v>55</v>
      </c>
      <c r="C46" s="205"/>
      <c r="D46" s="263"/>
      <c r="E46" s="263"/>
      <c r="F46" s="263"/>
      <c r="G46" s="225"/>
      <c r="K46" s="251"/>
    </row>
    <row r="47" spans="1:13" x14ac:dyDescent="0.25">
      <c r="A47" s="223"/>
      <c r="B47" s="204" t="s">
        <v>53</v>
      </c>
      <c r="C47" s="205"/>
      <c r="D47" s="263"/>
      <c r="E47" s="263"/>
      <c r="F47" s="263"/>
      <c r="G47" s="225"/>
    </row>
    <row r="48" spans="1:13" x14ac:dyDescent="0.25">
      <c r="A48" s="223"/>
      <c r="B48" s="203" t="s">
        <v>54</v>
      </c>
      <c r="C48" s="203"/>
      <c r="D48" s="263"/>
      <c r="E48" s="263"/>
      <c r="F48" s="263"/>
      <c r="G48" s="225"/>
    </row>
    <row r="49" spans="1:7" x14ac:dyDescent="0.25">
      <c r="A49" s="227"/>
      <c r="B49" s="206" t="s">
        <v>265</v>
      </c>
      <c r="C49" s="205"/>
      <c r="D49" s="263"/>
      <c r="E49" s="263"/>
      <c r="F49" s="263"/>
      <c r="G49" s="225"/>
    </row>
    <row r="50" spans="1:7" ht="41.25" customHeight="1" x14ac:dyDescent="0.25">
      <c r="A50" s="230" t="s">
        <v>58</v>
      </c>
      <c r="B50" s="380" t="s">
        <v>57</v>
      </c>
      <c r="C50" s="381"/>
      <c r="D50" s="381"/>
      <c r="E50" s="381"/>
      <c r="F50" s="381"/>
      <c r="G50" s="382"/>
    </row>
    <row r="51" spans="1:7" x14ac:dyDescent="0.25">
      <c r="A51" s="230"/>
      <c r="B51" s="207" t="s">
        <v>95</v>
      </c>
      <c r="C51" s="263"/>
      <c r="D51" s="263"/>
      <c r="E51" s="263"/>
      <c r="F51" s="263"/>
      <c r="G51" s="225"/>
    </row>
    <row r="52" spans="1:7" ht="30" customHeight="1" x14ac:dyDescent="0.25">
      <c r="A52" s="230" t="s">
        <v>60</v>
      </c>
      <c r="B52" s="380" t="s">
        <v>59</v>
      </c>
      <c r="C52" s="381"/>
      <c r="D52" s="381"/>
      <c r="E52" s="381"/>
      <c r="F52" s="381"/>
      <c r="G52" s="382"/>
    </row>
    <row r="53" spans="1:7" ht="18.75" customHeight="1" x14ac:dyDescent="0.25">
      <c r="A53" s="230"/>
      <c r="B53" s="207" t="s">
        <v>268</v>
      </c>
      <c r="C53" s="263"/>
      <c r="D53" s="263"/>
      <c r="E53" s="263"/>
      <c r="F53" s="263"/>
      <c r="G53" s="225"/>
    </row>
    <row r="54" spans="1:7" ht="27.75" customHeight="1" x14ac:dyDescent="0.25">
      <c r="A54" s="230" t="s">
        <v>62</v>
      </c>
      <c r="B54" s="380" t="s">
        <v>61</v>
      </c>
      <c r="C54" s="381"/>
      <c r="D54" s="381"/>
      <c r="E54" s="381"/>
      <c r="F54" s="381"/>
      <c r="G54" s="382"/>
    </row>
    <row r="55" spans="1:7" ht="18.75" customHeight="1" x14ac:dyDescent="0.25">
      <c r="A55" s="230"/>
      <c r="B55" s="207" t="s">
        <v>269</v>
      </c>
      <c r="C55" s="263"/>
      <c r="D55" s="263"/>
      <c r="E55" s="263"/>
      <c r="F55" s="263"/>
      <c r="G55" s="225"/>
    </row>
    <row r="56" spans="1:7" ht="28.5" customHeight="1" x14ac:dyDescent="0.25">
      <c r="A56" s="230" t="s">
        <v>64</v>
      </c>
      <c r="B56" s="380" t="s">
        <v>63</v>
      </c>
      <c r="C56" s="381"/>
      <c r="D56" s="381"/>
      <c r="E56" s="381"/>
      <c r="F56" s="381"/>
      <c r="G56" s="382"/>
    </row>
    <row r="57" spans="1:7" ht="18.75" customHeight="1" x14ac:dyDescent="0.25">
      <c r="A57" s="231"/>
      <c r="B57" s="206" t="s">
        <v>270</v>
      </c>
      <c r="C57" s="263"/>
      <c r="D57" s="263"/>
      <c r="E57" s="263"/>
      <c r="F57" s="263"/>
      <c r="G57" s="225"/>
    </row>
    <row r="58" spans="1:7" ht="3.75" customHeight="1" x14ac:dyDescent="0.25">
      <c r="A58" s="231"/>
      <c r="B58" s="383"/>
      <c r="C58" s="383"/>
      <c r="D58" s="263"/>
      <c r="E58" s="263"/>
      <c r="F58" s="263"/>
      <c r="G58" s="225"/>
    </row>
    <row r="59" spans="1:7" ht="18.75" customHeight="1" x14ac:dyDescent="0.25">
      <c r="A59" s="230" t="s">
        <v>66</v>
      </c>
      <c r="B59" s="384" t="s">
        <v>65</v>
      </c>
      <c r="C59" s="385"/>
      <c r="D59" s="385"/>
      <c r="E59" s="385"/>
      <c r="F59" s="385"/>
      <c r="G59" s="386"/>
    </row>
    <row r="60" spans="1:7" ht="18.75" customHeight="1" x14ac:dyDescent="0.25">
      <c r="A60" s="230"/>
      <c r="B60" s="206" t="s">
        <v>271</v>
      </c>
      <c r="C60" s="263"/>
      <c r="D60" s="263"/>
      <c r="E60" s="263"/>
      <c r="F60" s="263"/>
      <c r="G60" s="225"/>
    </row>
    <row r="61" spans="1:7" ht="18.75" customHeight="1" x14ac:dyDescent="0.25">
      <c r="A61" s="230" t="s">
        <v>69</v>
      </c>
      <c r="B61" s="387" t="s">
        <v>67</v>
      </c>
      <c r="C61" s="388"/>
      <c r="D61" s="388"/>
      <c r="E61" s="388"/>
      <c r="F61" s="389"/>
      <c r="G61" s="225"/>
    </row>
    <row r="62" spans="1:7" ht="18.75" customHeight="1" x14ac:dyDescent="0.25">
      <c r="A62" s="230"/>
      <c r="B62" s="206" t="s">
        <v>272</v>
      </c>
      <c r="C62" s="263"/>
      <c r="D62" s="263"/>
      <c r="E62" s="263"/>
      <c r="F62" s="263"/>
      <c r="G62" s="225"/>
    </row>
    <row r="63" spans="1:7" ht="16.5" hidden="1" customHeight="1" x14ac:dyDescent="0.25">
      <c r="A63" s="230"/>
      <c r="B63" s="263"/>
      <c r="C63" s="263"/>
      <c r="D63" s="263"/>
      <c r="E63" s="263"/>
      <c r="F63" s="263"/>
      <c r="G63" s="225"/>
    </row>
    <row r="64" spans="1:7" ht="16.5" customHeight="1" x14ac:dyDescent="0.25">
      <c r="A64" s="230" t="s">
        <v>70</v>
      </c>
      <c r="B64" s="387" t="s">
        <v>26</v>
      </c>
      <c r="C64" s="388"/>
      <c r="D64" s="388"/>
      <c r="E64" s="388"/>
      <c r="F64" s="389"/>
      <c r="G64" s="225"/>
    </row>
    <row r="65" spans="1:7" ht="14.25" customHeight="1" x14ac:dyDescent="0.25">
      <c r="A65" s="232"/>
      <c r="B65" s="415"/>
      <c r="C65" s="416"/>
      <c r="D65" s="263"/>
      <c r="E65" s="263"/>
      <c r="F65" s="263"/>
      <c r="G65" s="225"/>
    </row>
    <row r="66" spans="1:7" ht="16.5" customHeight="1" x14ac:dyDescent="0.25">
      <c r="A66" s="233" t="s">
        <v>71</v>
      </c>
      <c r="B66" s="263"/>
      <c r="C66" s="263"/>
      <c r="D66" s="263"/>
      <c r="E66" s="263"/>
      <c r="F66" s="263"/>
      <c r="G66" s="225"/>
    </row>
    <row r="67" spans="1:7" ht="16.5" customHeight="1" x14ac:dyDescent="0.25">
      <c r="A67" s="230" t="s">
        <v>72</v>
      </c>
      <c r="B67" s="407" t="s">
        <v>73</v>
      </c>
      <c r="C67" s="408"/>
      <c r="D67" s="408"/>
      <c r="E67" s="408"/>
      <c r="F67" s="409"/>
      <c r="G67" s="225"/>
    </row>
    <row r="68" spans="1:7" ht="16.5" customHeight="1" x14ac:dyDescent="0.25">
      <c r="A68" s="230"/>
      <c r="B68" s="206" t="s">
        <v>274</v>
      </c>
      <c r="C68" s="263"/>
      <c r="D68" s="263"/>
      <c r="E68" s="263"/>
      <c r="F68" s="263"/>
      <c r="G68" s="225"/>
    </row>
    <row r="69" spans="1:7" ht="29.25" customHeight="1" x14ac:dyDescent="0.25">
      <c r="A69" s="230" t="s">
        <v>74</v>
      </c>
      <c r="B69" s="390" t="s">
        <v>75</v>
      </c>
      <c r="C69" s="391"/>
      <c r="D69" s="391"/>
      <c r="E69" s="391"/>
      <c r="F69" s="391"/>
      <c r="G69" s="392"/>
    </row>
    <row r="70" spans="1:7" ht="16.5" customHeight="1" x14ac:dyDescent="0.25">
      <c r="A70" s="230"/>
      <c r="B70" s="206" t="s">
        <v>266</v>
      </c>
      <c r="C70" s="263"/>
      <c r="D70" s="263"/>
      <c r="E70" s="263"/>
      <c r="F70" s="263"/>
      <c r="G70" s="225"/>
    </row>
    <row r="71" spans="1:7" ht="16.5" customHeight="1" x14ac:dyDescent="0.25">
      <c r="A71" s="230" t="s">
        <v>76</v>
      </c>
      <c r="B71" s="390" t="s">
        <v>298</v>
      </c>
      <c r="C71" s="391"/>
      <c r="D71" s="391"/>
      <c r="E71" s="391"/>
      <c r="F71" s="391"/>
      <c r="G71" s="392"/>
    </row>
    <row r="72" spans="1:7" ht="16.5" customHeight="1" x14ac:dyDescent="0.25">
      <c r="A72" s="230"/>
      <c r="B72" s="206" t="s">
        <v>299</v>
      </c>
      <c r="C72" s="263"/>
      <c r="D72" s="263"/>
      <c r="E72" s="263"/>
      <c r="F72" s="263"/>
      <c r="G72" s="225"/>
    </row>
    <row r="73" spans="1:7" ht="30.75" customHeight="1" x14ac:dyDescent="0.25">
      <c r="A73" s="230" t="s">
        <v>77</v>
      </c>
      <c r="B73" s="380" t="s">
        <v>80</v>
      </c>
      <c r="C73" s="381"/>
      <c r="D73" s="381"/>
      <c r="E73" s="381"/>
      <c r="F73" s="393"/>
      <c r="G73" s="225"/>
    </row>
    <row r="74" spans="1:7" ht="16.5" customHeight="1" x14ac:dyDescent="0.25">
      <c r="A74" s="230"/>
      <c r="B74" s="286" t="s">
        <v>436</v>
      </c>
      <c r="C74" s="263"/>
      <c r="D74" s="263"/>
      <c r="E74" s="263"/>
      <c r="F74" s="263"/>
      <c r="G74" s="225"/>
    </row>
    <row r="75" spans="1:7" ht="16.5" customHeight="1" x14ac:dyDescent="0.25">
      <c r="A75" s="230" t="s">
        <v>78</v>
      </c>
      <c r="B75" s="387" t="s">
        <v>428</v>
      </c>
      <c r="C75" s="388"/>
      <c r="D75" s="388"/>
      <c r="E75" s="388"/>
      <c r="F75" s="388"/>
      <c r="G75" s="394"/>
    </row>
    <row r="76" spans="1:7" ht="16.5" customHeight="1" x14ac:dyDescent="0.25">
      <c r="A76" s="230"/>
      <c r="B76" s="206" t="s">
        <v>357</v>
      </c>
      <c r="C76" s="263"/>
      <c r="D76" s="263"/>
      <c r="E76" s="263"/>
      <c r="F76" s="263"/>
      <c r="G76" s="225"/>
    </row>
    <row r="77" spans="1:7" ht="16.5" customHeight="1" x14ac:dyDescent="0.25">
      <c r="A77" s="287" t="s">
        <v>456</v>
      </c>
      <c r="B77" s="387" t="s">
        <v>457</v>
      </c>
      <c r="C77" s="388"/>
      <c r="D77" s="388"/>
      <c r="E77" s="388"/>
      <c r="F77" s="388"/>
      <c r="G77" s="394"/>
    </row>
    <row r="78" spans="1:7" ht="16.5" customHeight="1" x14ac:dyDescent="0.25">
      <c r="A78" s="230"/>
      <c r="B78" s="206" t="s">
        <v>458</v>
      </c>
      <c r="C78" s="263"/>
      <c r="D78" s="263"/>
      <c r="E78" s="263"/>
      <c r="F78" s="263"/>
      <c r="G78" s="225"/>
    </row>
    <row r="79" spans="1:7" ht="36.75" customHeight="1" x14ac:dyDescent="0.25">
      <c r="A79" s="230" t="s">
        <v>79</v>
      </c>
      <c r="B79" s="380" t="s">
        <v>81</v>
      </c>
      <c r="C79" s="381"/>
      <c r="D79" s="381"/>
      <c r="E79" s="381"/>
      <c r="F79" s="381"/>
      <c r="G79" s="382"/>
    </row>
    <row r="80" spans="1:7" ht="16.5" customHeight="1" thickBot="1" x14ac:dyDescent="0.3">
      <c r="A80" s="269"/>
      <c r="B80" s="43"/>
      <c r="C80" s="270"/>
      <c r="D80" s="270"/>
      <c r="E80" s="270"/>
      <c r="F80" s="270"/>
      <c r="G80" s="271"/>
    </row>
    <row r="81" spans="1:12" x14ac:dyDescent="0.25">
      <c r="A81" s="208"/>
      <c r="B81" s="208"/>
      <c r="C81" s="208"/>
      <c r="D81" s="208"/>
      <c r="E81" s="208"/>
      <c r="F81" s="208"/>
      <c r="G81" s="208"/>
    </row>
    <row r="82" spans="1:12" x14ac:dyDescent="0.25">
      <c r="A82" s="208"/>
      <c r="B82" s="208"/>
      <c r="C82" s="208"/>
      <c r="D82" s="208"/>
      <c r="E82" s="208"/>
      <c r="F82" s="208"/>
      <c r="G82" s="208"/>
    </row>
    <row r="83" spans="1:12" ht="24.75" customHeight="1" x14ac:dyDescent="0.25">
      <c r="A83" s="209"/>
      <c r="B83" s="35" t="s">
        <v>127</v>
      </c>
      <c r="C83" s="210" t="s">
        <v>568</v>
      </c>
      <c r="D83" s="377" t="s">
        <v>128</v>
      </c>
      <c r="E83" s="377"/>
      <c r="F83" s="377"/>
      <c r="G83" s="211"/>
      <c r="I83" s="377"/>
      <c r="J83" s="377"/>
      <c r="K83" s="377"/>
    </row>
    <row r="84" spans="1:12" s="88" customFormat="1" ht="21" customHeight="1" x14ac:dyDescent="0.2">
      <c r="A84" s="212"/>
      <c r="B84" s="52" t="s">
        <v>129</v>
      </c>
      <c r="C84" s="79" t="s">
        <v>289</v>
      </c>
      <c r="D84" s="378" t="s">
        <v>92</v>
      </c>
      <c r="E84" s="378"/>
      <c r="F84" s="378"/>
      <c r="G84" s="213"/>
      <c r="I84" s="378"/>
      <c r="J84" s="378"/>
      <c r="K84" s="378"/>
      <c r="L84" s="254"/>
    </row>
    <row r="85" spans="1:12" x14ac:dyDescent="0.25">
      <c r="A85" s="209"/>
      <c r="B85" s="35"/>
      <c r="C85" s="35"/>
      <c r="D85" s="214"/>
      <c r="E85" s="214"/>
      <c r="F85" s="214"/>
      <c r="G85" s="211"/>
    </row>
    <row r="86" spans="1:12" ht="32.25" customHeight="1" x14ac:dyDescent="0.25">
      <c r="A86" s="379" t="s">
        <v>461</v>
      </c>
      <c r="B86" s="379"/>
      <c r="C86" s="35"/>
      <c r="D86" s="214"/>
      <c r="E86" s="214"/>
      <c r="F86" s="214"/>
      <c r="G86" s="211"/>
    </row>
    <row r="87" spans="1:12" x14ac:dyDescent="0.25">
      <c r="A87" s="215"/>
    </row>
    <row r="88" spans="1:12" x14ac:dyDescent="0.25">
      <c r="A88" s="215"/>
    </row>
    <row r="89" spans="1:12" x14ac:dyDescent="0.25">
      <c r="A89" s="215"/>
    </row>
    <row r="90" spans="1:12" x14ac:dyDescent="0.25">
      <c r="A90" s="215"/>
    </row>
    <row r="91" spans="1:12" x14ac:dyDescent="0.25">
      <c r="A91" s="215"/>
    </row>
    <row r="92" spans="1:12" x14ac:dyDescent="0.25">
      <c r="A92" s="215"/>
    </row>
    <row r="93" spans="1:12" x14ac:dyDescent="0.25">
      <c r="A93" s="215"/>
    </row>
    <row r="94" spans="1:12" x14ac:dyDescent="0.25">
      <c r="A94" s="215"/>
    </row>
    <row r="95" spans="1:12" x14ac:dyDescent="0.25">
      <c r="A95" s="215"/>
    </row>
    <row r="96" spans="1:12" x14ac:dyDescent="0.25">
      <c r="A96" s="215"/>
    </row>
    <row r="97" spans="1:1" x14ac:dyDescent="0.25">
      <c r="A97" s="215"/>
    </row>
    <row r="98" spans="1:1" x14ac:dyDescent="0.25">
      <c r="A98" s="215"/>
    </row>
    <row r="99" spans="1:1" x14ac:dyDescent="0.25">
      <c r="A99" s="215"/>
    </row>
    <row r="100" spans="1:1" x14ac:dyDescent="0.25">
      <c r="A100" s="215"/>
    </row>
    <row r="101" spans="1:1" x14ac:dyDescent="0.25">
      <c r="A101" s="215"/>
    </row>
    <row r="102" spans="1:1" x14ac:dyDescent="0.25">
      <c r="A102" s="215"/>
    </row>
    <row r="103" spans="1:1" x14ac:dyDescent="0.25">
      <c r="A103" s="215"/>
    </row>
    <row r="104" spans="1:1" x14ac:dyDescent="0.25">
      <c r="A104" s="215"/>
    </row>
    <row r="105" spans="1:1" x14ac:dyDescent="0.25">
      <c r="A105" s="215"/>
    </row>
    <row r="106" spans="1:1" x14ac:dyDescent="0.25">
      <c r="A106" s="215"/>
    </row>
    <row r="107" spans="1:1" x14ac:dyDescent="0.25">
      <c r="A107" s="215"/>
    </row>
    <row r="108" spans="1:1" x14ac:dyDescent="0.25">
      <c r="A108" s="215"/>
    </row>
    <row r="109" spans="1:1" x14ac:dyDescent="0.25">
      <c r="A109" s="215"/>
    </row>
    <row r="110" spans="1:1" x14ac:dyDescent="0.25">
      <c r="A110" s="215"/>
    </row>
    <row r="111" spans="1:1" x14ac:dyDescent="0.25">
      <c r="A111" s="215"/>
    </row>
    <row r="112" spans="1:1" x14ac:dyDescent="0.25">
      <c r="A112" s="215"/>
    </row>
    <row r="113" spans="1:1" x14ac:dyDescent="0.25">
      <c r="A113" s="215"/>
    </row>
    <row r="114" spans="1:1" x14ac:dyDescent="0.25">
      <c r="A114" s="215"/>
    </row>
    <row r="115" spans="1:1" x14ac:dyDescent="0.25">
      <c r="A115" s="215"/>
    </row>
    <row r="116" spans="1:1" x14ac:dyDescent="0.25">
      <c r="A116" s="215"/>
    </row>
    <row r="117" spans="1:1" x14ac:dyDescent="0.25">
      <c r="A117" s="215"/>
    </row>
    <row r="118" spans="1:1" x14ac:dyDescent="0.25">
      <c r="A118" s="215"/>
    </row>
    <row r="119" spans="1:1" x14ac:dyDescent="0.25">
      <c r="A119" s="215"/>
    </row>
    <row r="120" spans="1:1" x14ac:dyDescent="0.25">
      <c r="A120" s="215"/>
    </row>
    <row r="121" spans="1:1" x14ac:dyDescent="0.25">
      <c r="A121" s="215"/>
    </row>
    <row r="122" spans="1:1" x14ac:dyDescent="0.25">
      <c r="A122" s="215"/>
    </row>
    <row r="123" spans="1:1" x14ac:dyDescent="0.25">
      <c r="A123" s="215"/>
    </row>
    <row r="124" spans="1:1" x14ac:dyDescent="0.25">
      <c r="A124" s="215"/>
    </row>
    <row r="125" spans="1:1" x14ac:dyDescent="0.25">
      <c r="A125" s="215"/>
    </row>
    <row r="126" spans="1:1" x14ac:dyDescent="0.25">
      <c r="A126" s="215"/>
    </row>
    <row r="127" spans="1:1" x14ac:dyDescent="0.25">
      <c r="A127" s="215"/>
    </row>
    <row r="128" spans="1:1" x14ac:dyDescent="0.25">
      <c r="A128" s="215"/>
    </row>
    <row r="129" spans="1:1" x14ac:dyDescent="0.25">
      <c r="A129" s="215"/>
    </row>
    <row r="130" spans="1:1" x14ac:dyDescent="0.25">
      <c r="A130" s="215"/>
    </row>
    <row r="131" spans="1:1" x14ac:dyDescent="0.25">
      <c r="A131" s="215"/>
    </row>
    <row r="132" spans="1:1" x14ac:dyDescent="0.25">
      <c r="A132" s="215"/>
    </row>
    <row r="133" spans="1:1" x14ac:dyDescent="0.25">
      <c r="A133" s="215"/>
    </row>
    <row r="134" spans="1:1" x14ac:dyDescent="0.25">
      <c r="A134" s="215"/>
    </row>
    <row r="135" spans="1:1" x14ac:dyDescent="0.25">
      <c r="A135" s="215"/>
    </row>
    <row r="136" spans="1:1" x14ac:dyDescent="0.25">
      <c r="A136" s="215"/>
    </row>
    <row r="137" spans="1:1" x14ac:dyDescent="0.25">
      <c r="A137" s="215"/>
    </row>
    <row r="138" spans="1:1" x14ac:dyDescent="0.25">
      <c r="A138" s="215"/>
    </row>
    <row r="139" spans="1:1" x14ac:dyDescent="0.25">
      <c r="A139" s="215"/>
    </row>
    <row r="140" spans="1:1" x14ac:dyDescent="0.25">
      <c r="A140" s="215"/>
    </row>
    <row r="141" spans="1:1" x14ac:dyDescent="0.25">
      <c r="A141" s="215"/>
    </row>
    <row r="142" spans="1:1" x14ac:dyDescent="0.25">
      <c r="A142" s="215"/>
    </row>
    <row r="143" spans="1:1" x14ac:dyDescent="0.25">
      <c r="A143" s="215"/>
    </row>
    <row r="144" spans="1:1" x14ac:dyDescent="0.25">
      <c r="A144" s="215"/>
    </row>
    <row r="145" spans="1:1" x14ac:dyDescent="0.25">
      <c r="A145" s="215"/>
    </row>
    <row r="146" spans="1:1" x14ac:dyDescent="0.25">
      <c r="A146" s="215"/>
    </row>
    <row r="147" spans="1:1" x14ac:dyDescent="0.25">
      <c r="A147" s="215"/>
    </row>
    <row r="148" spans="1:1" x14ac:dyDescent="0.25">
      <c r="A148" s="215"/>
    </row>
    <row r="149" spans="1:1" x14ac:dyDescent="0.25">
      <c r="A149" s="215"/>
    </row>
    <row r="150" spans="1:1" x14ac:dyDescent="0.25">
      <c r="A150" s="215"/>
    </row>
    <row r="151" spans="1:1" x14ac:dyDescent="0.25">
      <c r="A151" s="215"/>
    </row>
    <row r="152" spans="1:1" x14ac:dyDescent="0.25">
      <c r="A152" s="215"/>
    </row>
    <row r="153" spans="1:1" x14ac:dyDescent="0.25">
      <c r="A153" s="215"/>
    </row>
    <row r="154" spans="1:1" x14ac:dyDescent="0.25">
      <c r="A154" s="215"/>
    </row>
    <row r="155" spans="1:1" x14ac:dyDescent="0.25">
      <c r="A155" s="215"/>
    </row>
    <row r="156" spans="1:1" x14ac:dyDescent="0.25">
      <c r="A156" s="215"/>
    </row>
    <row r="157" spans="1:1" x14ac:dyDescent="0.25">
      <c r="A157" s="215"/>
    </row>
    <row r="158" spans="1:1" x14ac:dyDescent="0.25">
      <c r="A158" s="215"/>
    </row>
    <row r="159" spans="1:1" x14ac:dyDescent="0.25">
      <c r="A159" s="215"/>
    </row>
    <row r="160" spans="1:1" x14ac:dyDescent="0.25">
      <c r="A160" s="215"/>
    </row>
    <row r="161" spans="1:1" x14ac:dyDescent="0.25">
      <c r="A161" s="215"/>
    </row>
    <row r="162" spans="1:1" x14ac:dyDescent="0.25">
      <c r="A162" s="215"/>
    </row>
    <row r="163" spans="1:1" x14ac:dyDescent="0.25">
      <c r="A163" s="215"/>
    </row>
    <row r="164" spans="1:1" x14ac:dyDescent="0.25">
      <c r="A164" s="215"/>
    </row>
    <row r="165" spans="1:1" x14ac:dyDescent="0.25">
      <c r="A165" s="215"/>
    </row>
    <row r="166" spans="1:1" x14ac:dyDescent="0.25">
      <c r="A166" s="215"/>
    </row>
    <row r="167" spans="1:1" x14ac:dyDescent="0.25">
      <c r="A167" s="215"/>
    </row>
    <row r="168" spans="1:1" x14ac:dyDescent="0.25">
      <c r="A168" s="215"/>
    </row>
    <row r="169" spans="1:1" x14ac:dyDescent="0.25">
      <c r="A169" s="215"/>
    </row>
    <row r="170" spans="1:1" x14ac:dyDescent="0.25">
      <c r="A170" s="215"/>
    </row>
    <row r="171" spans="1:1" x14ac:dyDescent="0.25">
      <c r="A171" s="215"/>
    </row>
    <row r="172" spans="1:1" x14ac:dyDescent="0.25">
      <c r="A172" s="215"/>
    </row>
    <row r="173" spans="1:1" x14ac:dyDescent="0.25">
      <c r="A173" s="215"/>
    </row>
    <row r="174" spans="1:1" x14ac:dyDescent="0.25">
      <c r="A174" s="215"/>
    </row>
    <row r="175" spans="1:1" x14ac:dyDescent="0.25">
      <c r="A175" s="215"/>
    </row>
    <row r="176" spans="1:1" x14ac:dyDescent="0.25">
      <c r="A176" s="215"/>
    </row>
    <row r="177" spans="1:1" x14ac:dyDescent="0.25">
      <c r="A177" s="215"/>
    </row>
    <row r="178" spans="1:1" x14ac:dyDescent="0.25">
      <c r="A178" s="215"/>
    </row>
    <row r="179" spans="1:1" x14ac:dyDescent="0.25">
      <c r="A179" s="215"/>
    </row>
  </sheetData>
  <mergeCells count="43">
    <mergeCell ref="B29:G29"/>
    <mergeCell ref="B52:G52"/>
    <mergeCell ref="B54:G54"/>
    <mergeCell ref="B56:G56"/>
    <mergeCell ref="B67:F67"/>
    <mergeCell ref="B43:G43"/>
    <mergeCell ref="B45:G45"/>
    <mergeCell ref="B41:G41"/>
    <mergeCell ref="B31:C31"/>
    <mergeCell ref="B32:C32"/>
    <mergeCell ref="B33:F33"/>
    <mergeCell ref="B35:C35"/>
    <mergeCell ref="B37:F37"/>
    <mergeCell ref="B39:G39"/>
    <mergeCell ref="B65:C65"/>
    <mergeCell ref="B20:G20"/>
    <mergeCell ref="B22:G22"/>
    <mergeCell ref="B25:G26"/>
    <mergeCell ref="B21:F21"/>
    <mergeCell ref="B27:C27"/>
    <mergeCell ref="B24:C24"/>
    <mergeCell ref="B23:G23"/>
    <mergeCell ref="A4:C4"/>
    <mergeCell ref="A9:A15"/>
    <mergeCell ref="B9:B15"/>
    <mergeCell ref="B18:C18"/>
    <mergeCell ref="B19:C19"/>
    <mergeCell ref="I83:K83"/>
    <mergeCell ref="D84:F84"/>
    <mergeCell ref="I84:K84"/>
    <mergeCell ref="A86:B86"/>
    <mergeCell ref="B50:G50"/>
    <mergeCell ref="B58:C58"/>
    <mergeCell ref="B59:G59"/>
    <mergeCell ref="B61:F61"/>
    <mergeCell ref="B64:F64"/>
    <mergeCell ref="B69:G69"/>
    <mergeCell ref="B71:G71"/>
    <mergeCell ref="B73:F73"/>
    <mergeCell ref="B75:G75"/>
    <mergeCell ref="B79:G79"/>
    <mergeCell ref="D83:F83"/>
    <mergeCell ref="B77:G77"/>
  </mergeCells>
  <pageMargins left="0.25" right="0.25" top="0.75" bottom="0.75" header="0.3" footer="0.3"/>
  <pageSetup paperSize="9" scale="74" orientation="portrait" r:id="rId1"/>
  <rowBreaks count="1" manualBreakCount="1">
    <brk id="36" max="2" man="1"/>
  </rowBreaks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9"/>
  <sheetViews>
    <sheetView zoomScaleNormal="100" workbookViewId="0">
      <pane xSplit="2" ySplit="4" topLeftCell="C9" activePane="bottomRight" state="frozen"/>
      <selection pane="topRight" activeCell="C1" sqref="C1"/>
      <selection pane="bottomLeft" activeCell="A5" sqref="A5"/>
      <selection pane="bottomRight" sqref="A1:O23"/>
    </sheetView>
  </sheetViews>
  <sheetFormatPr defaultRowHeight="15" x14ac:dyDescent="0.25"/>
  <cols>
    <col min="1" max="1" width="6" customWidth="1"/>
    <col min="2" max="2" width="23.85546875" customWidth="1"/>
    <col min="3" max="3" width="13.42578125" customWidth="1"/>
    <col min="4" max="4" width="12.85546875" customWidth="1"/>
    <col min="5" max="5" width="8.42578125" customWidth="1"/>
    <col min="6" max="6" width="6.5703125" customWidth="1"/>
    <col min="7" max="7" width="12" customWidth="1"/>
    <col min="8" max="8" width="12.28515625" customWidth="1"/>
    <col min="9" max="9" width="12.5703125" customWidth="1"/>
    <col min="10" max="10" width="12" customWidth="1"/>
    <col min="11" max="11" width="12.140625" customWidth="1"/>
    <col min="12" max="12" width="7" customWidth="1"/>
    <col min="13" max="13" width="13.7109375" customWidth="1"/>
    <col min="14" max="14" width="12.5703125" customWidth="1"/>
    <col min="15" max="15" width="13.42578125" customWidth="1"/>
    <col min="16" max="16" width="15.42578125" bestFit="1" customWidth="1"/>
    <col min="17" max="17" width="14.85546875" bestFit="1" customWidth="1"/>
    <col min="18" max="18" width="11.5703125" customWidth="1"/>
    <col min="19" max="19" width="13.28515625" customWidth="1"/>
  </cols>
  <sheetData>
    <row r="1" spans="1:19" ht="40.5" customHeight="1" thickBot="1" x14ac:dyDescent="0.3">
      <c r="A1" s="424" t="s">
        <v>252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</row>
    <row r="2" spans="1:19" ht="19.5" customHeight="1" x14ac:dyDescent="0.25">
      <c r="A2" s="425" t="s">
        <v>0</v>
      </c>
      <c r="B2" s="427" t="s">
        <v>101</v>
      </c>
      <c r="C2" s="417" t="s">
        <v>240</v>
      </c>
      <c r="D2" s="421" t="s">
        <v>3</v>
      </c>
      <c r="E2" s="422"/>
      <c r="F2" s="422"/>
      <c r="G2" s="422"/>
      <c r="H2" s="423"/>
      <c r="I2" s="421" t="s">
        <v>4</v>
      </c>
      <c r="J2" s="422"/>
      <c r="K2" s="422"/>
      <c r="L2" s="422"/>
      <c r="M2" s="422"/>
      <c r="N2" s="423"/>
      <c r="O2" s="419" t="s">
        <v>125</v>
      </c>
    </row>
    <row r="3" spans="1:19" ht="81" customHeight="1" thickBot="1" x14ac:dyDescent="0.3">
      <c r="A3" s="426"/>
      <c r="B3" s="428"/>
      <c r="C3" s="418"/>
      <c r="D3" s="157" t="s">
        <v>5</v>
      </c>
      <c r="E3" s="157" t="s">
        <v>96</v>
      </c>
      <c r="F3" s="157" t="s">
        <v>120</v>
      </c>
      <c r="G3" s="157" t="s">
        <v>121</v>
      </c>
      <c r="H3" s="154" t="s">
        <v>122</v>
      </c>
      <c r="I3" s="154" t="s">
        <v>123</v>
      </c>
      <c r="J3" s="158" t="s">
        <v>35</v>
      </c>
      <c r="K3" s="58" t="s">
        <v>96</v>
      </c>
      <c r="L3" s="58" t="s">
        <v>120</v>
      </c>
      <c r="M3" s="58" t="s">
        <v>126</v>
      </c>
      <c r="N3" s="58" t="s">
        <v>124</v>
      </c>
      <c r="O3" s="420"/>
    </row>
    <row r="4" spans="1:19" ht="15" customHeight="1" thickBot="1" x14ac:dyDescent="0.3">
      <c r="A4" s="153">
        <v>1</v>
      </c>
      <c r="B4" s="154">
        <v>2</v>
      </c>
      <c r="C4" s="155">
        <v>3</v>
      </c>
      <c r="D4" s="154">
        <v>4</v>
      </c>
      <c r="E4" s="155">
        <v>5</v>
      </c>
      <c r="F4" s="154">
        <v>6</v>
      </c>
      <c r="G4" s="155">
        <v>7</v>
      </c>
      <c r="H4" s="154">
        <v>8</v>
      </c>
      <c r="I4" s="155">
        <v>9</v>
      </c>
      <c r="J4" s="154">
        <v>10</v>
      </c>
      <c r="K4" s="155">
        <v>11</v>
      </c>
      <c r="L4" s="154">
        <v>12</v>
      </c>
      <c r="M4" s="155">
        <v>13</v>
      </c>
      <c r="N4" s="154">
        <v>14</v>
      </c>
      <c r="O4" s="156">
        <v>15</v>
      </c>
    </row>
    <row r="5" spans="1:19" ht="25.5" x14ac:dyDescent="0.25">
      <c r="A5" s="151" t="s">
        <v>106</v>
      </c>
      <c r="B5" s="152" t="s">
        <v>107</v>
      </c>
      <c r="C5" s="598">
        <v>528657.65</v>
      </c>
      <c r="D5" s="596">
        <f>D6+D7</f>
        <v>27044.01</v>
      </c>
      <c r="E5" s="596">
        <f t="shared" ref="E5:J5" si="0">E6+E7</f>
        <v>0</v>
      </c>
      <c r="F5" s="596">
        <f t="shared" si="0"/>
        <v>0</v>
      </c>
      <c r="G5" s="596">
        <f t="shared" si="0"/>
        <v>0</v>
      </c>
      <c r="H5" s="596">
        <f>D5+E5+F5+G5</f>
        <v>27044.01</v>
      </c>
      <c r="I5" s="596">
        <f t="shared" si="0"/>
        <v>0</v>
      </c>
      <c r="J5" s="596">
        <f t="shared" si="0"/>
        <v>0</v>
      </c>
      <c r="K5" s="596">
        <f t="shared" ref="K5" si="1">K6+K7</f>
        <v>0</v>
      </c>
      <c r="L5" s="596">
        <f t="shared" ref="L5" si="2">L6+L7</f>
        <v>0</v>
      </c>
      <c r="M5" s="596">
        <f t="shared" ref="M5" si="3">M6+M7</f>
        <v>0</v>
      </c>
      <c r="N5" s="620">
        <f>I5+J5+K5+L5+M5</f>
        <v>0</v>
      </c>
      <c r="O5" s="621">
        <f>C5+H5-N5</f>
        <v>555701.66</v>
      </c>
    </row>
    <row r="6" spans="1:19" ht="51" x14ac:dyDescent="0.25">
      <c r="A6" s="53" t="s">
        <v>7</v>
      </c>
      <c r="B6" s="44" t="s">
        <v>108</v>
      </c>
      <c r="C6" s="575">
        <v>528657.65</v>
      </c>
      <c r="D6" s="371">
        <v>27044.01</v>
      </c>
      <c r="E6" s="277">
        <v>0</v>
      </c>
      <c r="F6" s="276">
        <v>0</v>
      </c>
      <c r="G6" s="276">
        <v>0</v>
      </c>
      <c r="H6" s="276">
        <f>D6+E6+F6+G6</f>
        <v>27044.01</v>
      </c>
      <c r="I6" s="276">
        <v>0</v>
      </c>
      <c r="J6" s="277">
        <v>0</v>
      </c>
      <c r="K6" s="597">
        <v>0</v>
      </c>
      <c r="L6" s="597">
        <v>0</v>
      </c>
      <c r="M6" s="597">
        <v>0</v>
      </c>
      <c r="N6" s="278">
        <f t="shared" ref="N6:N17" si="4">I6+J6+K6+L6+M6</f>
        <v>0</v>
      </c>
      <c r="O6" s="622">
        <f t="shared" ref="O6:O17" si="5">C6+H6-N6</f>
        <v>555701.66</v>
      </c>
    </row>
    <row r="7" spans="1:19" ht="25.5" x14ac:dyDescent="0.25">
      <c r="A7" s="54" t="s">
        <v>10</v>
      </c>
      <c r="B7" s="44" t="s">
        <v>109</v>
      </c>
      <c r="C7" s="575">
        <v>0</v>
      </c>
      <c r="D7" s="276">
        <v>0</v>
      </c>
      <c r="E7" s="277">
        <v>0</v>
      </c>
      <c r="F7" s="276">
        <v>0</v>
      </c>
      <c r="G7" s="276">
        <v>0</v>
      </c>
      <c r="H7" s="276">
        <v>0</v>
      </c>
      <c r="I7" s="276">
        <v>0</v>
      </c>
      <c r="J7" s="277">
        <v>0</v>
      </c>
      <c r="K7" s="597">
        <v>0</v>
      </c>
      <c r="L7" s="597">
        <v>0</v>
      </c>
      <c r="M7" s="597">
        <v>0</v>
      </c>
      <c r="N7" s="278">
        <f t="shared" ref="N7:N9" si="6">I7+J7+K7+L7+M7</f>
        <v>0</v>
      </c>
      <c r="O7" s="622">
        <f t="shared" ref="O7" si="7">C7+H7-N7</f>
        <v>0</v>
      </c>
    </row>
    <row r="8" spans="1:19" ht="25.5" x14ac:dyDescent="0.25">
      <c r="A8" s="55" t="s">
        <v>110</v>
      </c>
      <c r="B8" s="45" t="s">
        <v>111</v>
      </c>
      <c r="C8" s="598">
        <f>C9+C16</f>
        <v>34061170.340000004</v>
      </c>
      <c r="D8" s="598">
        <f>D9+D16</f>
        <v>1597109.15</v>
      </c>
      <c r="E8" s="598">
        <f t="shared" ref="E8:M8" si="8">E9+E16</f>
        <v>0</v>
      </c>
      <c r="F8" s="598">
        <f t="shared" si="8"/>
        <v>0</v>
      </c>
      <c r="G8" s="598">
        <f t="shared" si="8"/>
        <v>2971185.12</v>
      </c>
      <c r="H8" s="598">
        <f t="shared" si="8"/>
        <v>4568294.2699999996</v>
      </c>
      <c r="I8" s="598">
        <f t="shared" si="8"/>
        <v>2037254.5499999998</v>
      </c>
      <c r="J8" s="598">
        <f t="shared" si="8"/>
        <v>167554.15</v>
      </c>
      <c r="K8" s="598">
        <f t="shared" si="8"/>
        <v>0</v>
      </c>
      <c r="L8" s="598">
        <f t="shared" si="8"/>
        <v>0</v>
      </c>
      <c r="M8" s="598">
        <f t="shared" si="8"/>
        <v>1129669.75</v>
      </c>
      <c r="N8" s="598">
        <f t="shared" ref="D8:N8" si="9">N9+N16</f>
        <v>3334478.45</v>
      </c>
      <c r="O8" s="623">
        <f t="shared" ref="O8:O13" si="10">C8+H8-N8</f>
        <v>35294986.159999996</v>
      </c>
      <c r="P8" s="176"/>
      <c r="Q8" s="176"/>
    </row>
    <row r="9" spans="1:19" x14ac:dyDescent="0.25">
      <c r="A9" s="55" t="s">
        <v>71</v>
      </c>
      <c r="B9" s="45" t="s">
        <v>119</v>
      </c>
      <c r="C9" s="598">
        <f>C10+C12+C13+C14+C15</f>
        <v>34048120.340000004</v>
      </c>
      <c r="D9" s="598">
        <f>SUM(D10:D15)</f>
        <v>1034390.1199999999</v>
      </c>
      <c r="E9" s="598">
        <f t="shared" ref="E9:G9" si="11">SUM(E10:E15)</f>
        <v>0</v>
      </c>
      <c r="F9" s="598">
        <f t="shared" si="11"/>
        <v>0</v>
      </c>
      <c r="G9" s="598">
        <f t="shared" si="11"/>
        <v>2971185.12</v>
      </c>
      <c r="H9" s="598">
        <f t="shared" ref="D9:N9" si="12">H10+H12+H13+H14+H15</f>
        <v>4005575.2399999998</v>
      </c>
      <c r="I9" s="598">
        <f>SUM(I10:I15)</f>
        <v>2037254.5499999998</v>
      </c>
      <c r="J9" s="598">
        <f t="shared" si="12"/>
        <v>167554.15</v>
      </c>
      <c r="K9" s="598">
        <f t="shared" si="12"/>
        <v>0</v>
      </c>
      <c r="L9" s="598">
        <f t="shared" si="12"/>
        <v>0</v>
      </c>
      <c r="M9" s="598">
        <f t="shared" si="12"/>
        <v>1129669.75</v>
      </c>
      <c r="N9" s="598">
        <f t="shared" si="12"/>
        <v>3334478.45</v>
      </c>
      <c r="O9" s="623">
        <f t="shared" si="10"/>
        <v>34719217.130000003</v>
      </c>
      <c r="P9" s="255"/>
      <c r="Q9" s="176"/>
    </row>
    <row r="10" spans="1:19" x14ac:dyDescent="0.25">
      <c r="A10" s="54" t="s">
        <v>112</v>
      </c>
      <c r="B10" s="44" t="s">
        <v>113</v>
      </c>
      <c r="C10" s="575">
        <v>4013727.67</v>
      </c>
      <c r="D10" s="573">
        <v>0</v>
      </c>
      <c r="E10" s="574">
        <v>0</v>
      </c>
      <c r="F10" s="573"/>
      <c r="G10" s="574">
        <v>1473601.06</v>
      </c>
      <c r="H10" s="573">
        <f>D10+E10+F10+G10</f>
        <v>1473601.06</v>
      </c>
      <c r="I10" s="573">
        <f>1463901.06+143350.98</f>
        <v>1607252.04</v>
      </c>
      <c r="J10" s="574"/>
      <c r="K10" s="584"/>
      <c r="L10" s="584"/>
      <c r="M10" s="573">
        <v>35834.79</v>
      </c>
      <c r="N10" s="576">
        <f t="shared" ref="N10" si="13">I10+J10+K10+L10+M10</f>
        <v>1643086.83</v>
      </c>
      <c r="O10" s="624">
        <f t="shared" si="10"/>
        <v>3844241.9000000004</v>
      </c>
      <c r="P10" s="176"/>
      <c r="Q10" s="176"/>
    </row>
    <row r="11" spans="1:19" ht="76.5" x14ac:dyDescent="0.25">
      <c r="A11" s="54" t="s">
        <v>114</v>
      </c>
      <c r="B11" s="44" t="s">
        <v>8</v>
      </c>
      <c r="C11" s="575">
        <v>5500</v>
      </c>
      <c r="D11" s="573"/>
      <c r="E11" s="574"/>
      <c r="F11" s="573"/>
      <c r="G11" s="573"/>
      <c r="H11" s="573">
        <f t="shared" ref="H11:H17" si="14">D11+E11+F11+G11</f>
        <v>0</v>
      </c>
      <c r="I11" s="573"/>
      <c r="J11" s="574"/>
      <c r="K11" s="584"/>
      <c r="L11" s="584"/>
      <c r="M11" s="573"/>
      <c r="N11" s="576">
        <f t="shared" si="4"/>
        <v>0</v>
      </c>
      <c r="O11" s="624">
        <f t="shared" si="10"/>
        <v>5500</v>
      </c>
    </row>
    <row r="12" spans="1:19" ht="25.5" x14ac:dyDescent="0.25">
      <c r="A12" s="54" t="s">
        <v>115</v>
      </c>
      <c r="B12" s="44" t="s">
        <v>9</v>
      </c>
      <c r="C12" s="575">
        <f>15894920.31+11525509.5</f>
        <v>27420429.810000002</v>
      </c>
      <c r="D12" s="573"/>
      <c r="E12" s="573"/>
      <c r="F12" s="573"/>
      <c r="G12" s="573">
        <v>371978.61</v>
      </c>
      <c r="H12" s="573">
        <f t="shared" si="14"/>
        <v>371978.61</v>
      </c>
      <c r="I12" s="601">
        <v>371978.61</v>
      </c>
      <c r="J12" s="602"/>
      <c r="K12" s="602"/>
      <c r="L12" s="602"/>
      <c r="M12" s="601">
        <v>946157.53</v>
      </c>
      <c r="N12" s="576">
        <f>SUM(I12:M12)</f>
        <v>1318136.1400000001</v>
      </c>
      <c r="O12" s="624">
        <f t="shared" si="10"/>
        <v>26474272.280000001</v>
      </c>
      <c r="P12" s="176"/>
      <c r="Q12" s="176"/>
    </row>
    <row r="13" spans="1:19" ht="25.5" x14ac:dyDescent="0.25">
      <c r="A13" s="54" t="s">
        <v>116</v>
      </c>
      <c r="B13" s="250" t="s">
        <v>11</v>
      </c>
      <c r="C13" s="575">
        <f>15529.12+487744.75+44287.99+647353.03</f>
        <v>1194914.8900000001</v>
      </c>
      <c r="D13" s="575">
        <v>245716</v>
      </c>
      <c r="E13" s="576"/>
      <c r="F13" s="575"/>
      <c r="G13" s="576">
        <f>12739.9+40000+5284</f>
        <v>58023.9</v>
      </c>
      <c r="H13" s="575">
        <f>D13+E13+F13+G13</f>
        <v>303739.90000000002</v>
      </c>
      <c r="I13" s="575">
        <v>58023.9</v>
      </c>
      <c r="J13" s="575">
        <f>23487.24+6765+128703.9</f>
        <v>158956.13999999998</v>
      </c>
      <c r="K13" s="603"/>
      <c r="L13" s="603"/>
      <c r="M13" s="603">
        <f>30750</f>
        <v>30750</v>
      </c>
      <c r="N13" s="576">
        <f>SUM(I13:M13)</f>
        <v>247730.03999999998</v>
      </c>
      <c r="O13" s="624">
        <f t="shared" si="10"/>
        <v>1250924.75</v>
      </c>
      <c r="P13" s="372"/>
      <c r="Q13" s="176"/>
      <c r="R13" s="259"/>
      <c r="S13" s="176"/>
    </row>
    <row r="14" spans="1:19" x14ac:dyDescent="0.25">
      <c r="A14" s="54" t="s">
        <v>77</v>
      </c>
      <c r="B14" s="44" t="s">
        <v>117</v>
      </c>
      <c r="C14" s="575">
        <v>373739.7</v>
      </c>
      <c r="D14" s="573">
        <v>409272.46</v>
      </c>
      <c r="E14" s="574"/>
      <c r="F14" s="573"/>
      <c r="G14" s="573">
        <v>62990</v>
      </c>
      <c r="H14" s="573">
        <f t="shared" si="14"/>
        <v>472262.46</v>
      </c>
      <c r="I14" s="573"/>
      <c r="J14" s="574"/>
      <c r="K14" s="584"/>
      <c r="L14" s="584"/>
      <c r="M14" s="584">
        <v>82201</v>
      </c>
      <c r="N14" s="576">
        <f t="shared" si="4"/>
        <v>82201</v>
      </c>
      <c r="O14" s="624">
        <f t="shared" si="5"/>
        <v>763801.16</v>
      </c>
      <c r="Q14" s="176"/>
    </row>
    <row r="15" spans="1:19" x14ac:dyDescent="0.25">
      <c r="A15" s="249" t="s">
        <v>256</v>
      </c>
      <c r="B15" s="250" t="s">
        <v>14</v>
      </c>
      <c r="C15" s="575">
        <v>1045308.27</v>
      </c>
      <c r="D15" s="575">
        <v>379401.66</v>
      </c>
      <c r="E15" s="576"/>
      <c r="F15" s="575"/>
      <c r="G15" s="575">
        <v>1004591.55</v>
      </c>
      <c r="H15" s="575">
        <f t="shared" si="14"/>
        <v>1383993.21</v>
      </c>
      <c r="I15" s="575"/>
      <c r="J15" s="576">
        <v>8598.01</v>
      </c>
      <c r="K15" s="584"/>
      <c r="L15" s="584"/>
      <c r="M15" s="584">
        <v>34726.43</v>
      </c>
      <c r="N15" s="576">
        <f>I15+J15+K15+L15+M15</f>
        <v>43324.44</v>
      </c>
      <c r="O15" s="624">
        <f>C15+H15-N15</f>
        <v>2385977.04</v>
      </c>
      <c r="P15" s="259"/>
      <c r="Q15" s="176"/>
    </row>
    <row r="16" spans="1:19" ht="26.25" thickBot="1" x14ac:dyDescent="0.3">
      <c r="A16" s="53" t="s">
        <v>79</v>
      </c>
      <c r="B16" s="44" t="s">
        <v>283</v>
      </c>
      <c r="C16" s="575">
        <v>13050</v>
      </c>
      <c r="D16" s="577">
        <v>562719.03</v>
      </c>
      <c r="E16" s="574"/>
      <c r="F16" s="573"/>
      <c r="G16" s="573"/>
      <c r="H16" s="573">
        <f>D16+E16+F16+G16</f>
        <v>562719.03</v>
      </c>
      <c r="I16" s="573"/>
      <c r="J16" s="574"/>
      <c r="K16" s="584"/>
      <c r="L16" s="584"/>
      <c r="M16" s="584"/>
      <c r="N16" s="576">
        <f t="shared" si="4"/>
        <v>0</v>
      </c>
      <c r="O16" s="624">
        <f t="shared" si="5"/>
        <v>575769.03</v>
      </c>
      <c r="P16" s="176"/>
    </row>
    <row r="17" spans="1:16" ht="26.25" thickBot="1" x14ac:dyDescent="0.3">
      <c r="A17" s="56" t="s">
        <v>118</v>
      </c>
      <c r="B17" s="57" t="s">
        <v>284</v>
      </c>
      <c r="C17" s="619">
        <v>0</v>
      </c>
      <c r="D17" s="577"/>
      <c r="E17" s="577"/>
      <c r="F17" s="577"/>
      <c r="G17" s="577"/>
      <c r="H17" s="604">
        <f t="shared" si="14"/>
        <v>0</v>
      </c>
      <c r="I17" s="577"/>
      <c r="J17" s="577"/>
      <c r="K17" s="593"/>
      <c r="L17" s="593"/>
      <c r="M17" s="593"/>
      <c r="N17" s="577">
        <f t="shared" si="4"/>
        <v>0</v>
      </c>
      <c r="O17" s="605">
        <f t="shared" si="5"/>
        <v>0</v>
      </c>
    </row>
    <row r="18" spans="1:16" s="176" customFormat="1" x14ac:dyDescent="0.25">
      <c r="A18" s="240"/>
      <c r="B18" s="240"/>
      <c r="C18" s="241"/>
      <c r="D18" s="240"/>
      <c r="E18" s="240"/>
      <c r="F18" s="240"/>
      <c r="G18" s="240"/>
      <c r="H18" s="240"/>
      <c r="I18" s="240"/>
      <c r="J18" s="240" t="s">
        <v>459</v>
      </c>
      <c r="K18" s="176">
        <f>+K8-E8</f>
        <v>0</v>
      </c>
      <c r="O18" s="241"/>
    </row>
    <row r="19" spans="1:16" s="176" customFormat="1" x14ac:dyDescent="0.25">
      <c r="A19" s="240"/>
      <c r="B19" s="240"/>
      <c r="C19" s="240"/>
      <c r="D19" s="240"/>
      <c r="E19" s="240"/>
      <c r="F19" s="240"/>
      <c r="G19" s="240"/>
      <c r="H19" s="240"/>
      <c r="I19" s="240"/>
      <c r="J19" s="240"/>
      <c r="O19" s="240"/>
    </row>
    <row r="20" spans="1:16" x14ac:dyDescent="0.25">
      <c r="A20" s="49"/>
      <c r="B20" s="50" t="s">
        <v>127</v>
      </c>
      <c r="C20" s="50"/>
      <c r="D20" s="51"/>
      <c r="E20" s="51"/>
      <c r="F20" s="51"/>
      <c r="G20" s="429">
        <v>45741</v>
      </c>
      <c r="H20" s="430"/>
      <c r="I20" s="430"/>
      <c r="J20" s="48"/>
      <c r="L20" s="431" t="s">
        <v>128</v>
      </c>
      <c r="M20" s="431"/>
      <c r="N20" s="431"/>
    </row>
    <row r="21" spans="1:16" x14ac:dyDescent="0.25">
      <c r="A21" s="49"/>
      <c r="B21" s="52" t="s">
        <v>129</v>
      </c>
      <c r="C21" s="50"/>
      <c r="D21" s="51"/>
      <c r="E21" s="51"/>
      <c r="F21" s="51"/>
      <c r="G21" s="432" t="s">
        <v>89</v>
      </c>
      <c r="H21" s="432"/>
      <c r="I21" s="432"/>
      <c r="J21" s="48"/>
      <c r="L21" s="378" t="s">
        <v>92</v>
      </c>
      <c r="M21" s="378"/>
      <c r="N21" s="378"/>
      <c r="P21" s="176"/>
    </row>
    <row r="22" spans="1:16" x14ac:dyDescent="0.25">
      <c r="A22" s="49"/>
      <c r="B22" s="50"/>
      <c r="C22" s="50"/>
      <c r="D22" s="51"/>
      <c r="E22" s="51"/>
      <c r="F22" s="51"/>
      <c r="G22" s="51"/>
      <c r="H22" s="51"/>
      <c r="I22" s="51"/>
      <c r="J22" s="48"/>
      <c r="P22" s="176"/>
    </row>
    <row r="23" spans="1:16" ht="25.5" customHeight="1" x14ac:dyDescent="0.25">
      <c r="A23" s="433" t="s">
        <v>461</v>
      </c>
      <c r="B23" s="433"/>
      <c r="C23" s="50"/>
      <c r="D23" s="51"/>
      <c r="E23" s="51"/>
      <c r="F23" s="51"/>
      <c r="G23" s="51"/>
      <c r="H23" s="51"/>
      <c r="I23" s="51"/>
      <c r="J23" s="48"/>
      <c r="P23" s="176"/>
    </row>
    <row r="24" spans="1:16" x14ac:dyDescent="0.25">
      <c r="A24" s="49"/>
      <c r="B24" s="50"/>
      <c r="C24" s="50"/>
      <c r="D24" s="51"/>
      <c r="E24" s="51"/>
      <c r="F24" s="51"/>
      <c r="G24" s="51"/>
      <c r="H24" s="51"/>
      <c r="I24" s="51"/>
      <c r="J24" s="48"/>
      <c r="P24" s="176"/>
    </row>
    <row r="25" spans="1:16" x14ac:dyDescent="0.25">
      <c r="A25" s="348"/>
      <c r="B25" s="239"/>
      <c r="C25" s="50"/>
      <c r="D25" s="51"/>
      <c r="E25" s="51"/>
      <c r="F25" s="51"/>
      <c r="G25" s="51"/>
      <c r="H25" s="51"/>
      <c r="I25" s="51"/>
      <c r="J25" s="48"/>
    </row>
    <row r="26" spans="1:16" x14ac:dyDescent="0.25">
      <c r="A26" s="49"/>
      <c r="B26" s="50"/>
      <c r="C26" s="50"/>
      <c r="D26" s="51"/>
      <c r="E26" s="51"/>
      <c r="F26" s="51"/>
      <c r="G26" s="51"/>
      <c r="H26" s="51"/>
      <c r="I26" s="51"/>
      <c r="J26" s="48"/>
    </row>
    <row r="27" spans="1:16" x14ac:dyDescent="0.25">
      <c r="A27" s="49"/>
      <c r="B27" s="50"/>
      <c r="C27" s="50"/>
      <c r="D27" s="51"/>
      <c r="E27" s="51"/>
      <c r="F27" s="51"/>
      <c r="G27" s="51"/>
      <c r="H27" s="51"/>
      <c r="I27" s="51"/>
      <c r="J27" s="48"/>
    </row>
    <row r="28" spans="1:16" x14ac:dyDescent="0.25">
      <c r="A28" s="49"/>
      <c r="B28" s="50"/>
      <c r="C28" s="50"/>
      <c r="D28" s="51"/>
      <c r="E28" s="51"/>
      <c r="F28" s="51"/>
      <c r="G28" s="51"/>
      <c r="H28" s="51"/>
      <c r="I28" s="51"/>
      <c r="J28" s="48"/>
    </row>
    <row r="29" spans="1:16" x14ac:dyDescent="0.25">
      <c r="A29" s="46"/>
      <c r="B29" s="47"/>
      <c r="C29" s="47"/>
      <c r="D29" s="48"/>
      <c r="E29" s="48"/>
      <c r="F29" s="48"/>
      <c r="G29" s="48"/>
      <c r="H29" s="48"/>
      <c r="I29" s="48"/>
      <c r="J29" s="48"/>
    </row>
    <row r="30" spans="1:16" s="176" customFormat="1" x14ac:dyDescent="0.25">
      <c r="A30" s="244"/>
      <c r="B30" s="181"/>
      <c r="C30" s="181"/>
      <c r="D30" s="245"/>
      <c r="E30" s="245"/>
      <c r="F30" s="245"/>
      <c r="G30" s="245"/>
      <c r="H30" s="245"/>
      <c r="I30" s="245"/>
      <c r="J30" s="246"/>
    </row>
    <row r="31" spans="1:16" s="176" customFormat="1" x14ac:dyDescent="0.25">
      <c r="A31" s="244"/>
      <c r="B31" s="181"/>
      <c r="C31" s="181"/>
      <c r="D31" s="245"/>
      <c r="E31" s="245"/>
      <c r="F31" s="245"/>
      <c r="G31" s="245"/>
      <c r="H31" s="245"/>
      <c r="I31" s="245"/>
      <c r="J31" s="246"/>
    </row>
    <row r="32" spans="1:16" s="176" customFormat="1" x14ac:dyDescent="0.25">
      <c r="A32" s="244"/>
      <c r="B32" s="181"/>
      <c r="C32" s="181"/>
      <c r="D32" s="245"/>
      <c r="E32" s="245"/>
      <c r="F32" s="245"/>
      <c r="G32" s="245"/>
      <c r="H32" s="245"/>
      <c r="I32" s="245"/>
      <c r="J32" s="246"/>
    </row>
    <row r="33" spans="1:10" s="176" customFormat="1" x14ac:dyDescent="0.25">
      <c r="A33" s="244"/>
      <c r="B33" s="181"/>
      <c r="C33" s="181"/>
      <c r="D33" s="245"/>
      <c r="E33" s="245"/>
      <c r="F33" s="245"/>
      <c r="G33" s="245"/>
      <c r="H33" s="245"/>
      <c r="I33" s="245"/>
      <c r="J33" s="246"/>
    </row>
    <row r="34" spans="1:10" s="176" customFormat="1" x14ac:dyDescent="0.25">
      <c r="A34" s="244"/>
      <c r="B34" s="181"/>
      <c r="C34" s="181"/>
      <c r="D34" s="245"/>
      <c r="E34" s="245"/>
      <c r="F34" s="245"/>
      <c r="G34" s="245"/>
      <c r="H34" s="245"/>
      <c r="I34" s="245"/>
      <c r="J34" s="246"/>
    </row>
    <row r="35" spans="1:10" s="176" customFormat="1" x14ac:dyDescent="0.25">
      <c r="A35" s="244"/>
      <c r="B35" s="181"/>
      <c r="C35" s="181"/>
      <c r="D35" s="245"/>
      <c r="E35" s="245"/>
      <c r="F35" s="245"/>
      <c r="G35" s="245"/>
      <c r="H35" s="245"/>
      <c r="I35" s="245"/>
      <c r="J35" s="246"/>
    </row>
    <row r="36" spans="1:10" s="176" customFormat="1" x14ac:dyDescent="0.25">
      <c r="A36" s="244"/>
      <c r="B36" s="181"/>
      <c r="C36" s="181"/>
      <c r="D36" s="245"/>
      <c r="E36" s="245"/>
      <c r="F36" s="245"/>
      <c r="G36" s="245"/>
      <c r="H36" s="245"/>
      <c r="I36" s="245"/>
      <c r="J36" s="246"/>
    </row>
    <row r="37" spans="1:10" s="176" customFormat="1" x14ac:dyDescent="0.25">
      <c r="A37" s="244"/>
      <c r="B37" s="181"/>
      <c r="C37" s="181"/>
      <c r="D37" s="245"/>
      <c r="E37" s="245"/>
      <c r="F37" s="245"/>
      <c r="G37" s="245"/>
      <c r="H37" s="245"/>
      <c r="I37" s="245"/>
      <c r="J37" s="246"/>
    </row>
    <row r="38" spans="1:10" s="176" customFormat="1" x14ac:dyDescent="0.25">
      <c r="A38" s="247"/>
      <c r="B38" s="248"/>
      <c r="C38" s="248"/>
      <c r="D38" s="246"/>
      <c r="E38" s="246"/>
      <c r="F38" s="246"/>
      <c r="G38" s="246"/>
      <c r="H38" s="246"/>
      <c r="I38" s="246"/>
      <c r="J38" s="246"/>
    </row>
    <row r="39" spans="1:10" s="176" customFormat="1" x14ac:dyDescent="0.25"/>
  </sheetData>
  <mergeCells count="12">
    <mergeCell ref="G20:I20"/>
    <mergeCell ref="L20:N20"/>
    <mergeCell ref="G21:I21"/>
    <mergeCell ref="L21:N21"/>
    <mergeCell ref="A23:B23"/>
    <mergeCell ref="C2:C3"/>
    <mergeCell ref="O2:O3"/>
    <mergeCell ref="D2:H2"/>
    <mergeCell ref="I2:N2"/>
    <mergeCell ref="A1:O1"/>
    <mergeCell ref="A2:A3"/>
    <mergeCell ref="B2:B3"/>
  </mergeCells>
  <pageMargins left="0.23622047244094491" right="0.23622047244094491" top="0.35433070866141736" bottom="0.35433070866141736" header="0.31496062992125984" footer="0.31496062992125984"/>
  <pageSetup paperSize="9" scale="80" orientation="landscape" r:id="rId1"/>
  <rowBreaks count="1" manualBreakCount="1"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8"/>
  <sheetViews>
    <sheetView view="pageBreakPreview" topLeftCell="A4" zoomScale="95" zoomScaleNormal="100" zoomScaleSheetLayoutView="95" workbookViewId="0">
      <selection sqref="A1:N23"/>
    </sheetView>
  </sheetViews>
  <sheetFormatPr defaultRowHeight="15" x14ac:dyDescent="0.25"/>
  <cols>
    <col min="1" max="1" width="6" customWidth="1"/>
    <col min="2" max="2" width="25.5703125" customWidth="1"/>
    <col min="3" max="3" width="14.28515625" customWidth="1"/>
    <col min="4" max="4" width="12.85546875" customWidth="1"/>
    <col min="5" max="5" width="8.140625" customWidth="1"/>
    <col min="6" max="6" width="13.140625" customWidth="1"/>
    <col min="7" max="7" width="12.7109375" customWidth="1"/>
    <col min="8" max="8" width="9.140625" customWidth="1"/>
    <col min="9" max="9" width="12.42578125" customWidth="1"/>
    <col min="10" max="10" width="13" customWidth="1"/>
    <col min="11" max="11" width="13.140625" customWidth="1"/>
    <col min="12" max="12" width="14" customWidth="1"/>
    <col min="13" max="13" width="14.85546875" customWidth="1"/>
    <col min="14" max="14" width="15.140625" customWidth="1"/>
    <col min="15" max="15" width="14.140625" bestFit="1" customWidth="1"/>
    <col min="16" max="16" width="14.5703125" style="176" customWidth="1"/>
    <col min="17" max="18" width="9.140625" style="176"/>
  </cols>
  <sheetData>
    <row r="1" spans="1:16" ht="52.5" customHeight="1" thickBot="1" x14ac:dyDescent="0.3">
      <c r="A1" s="434" t="s">
        <v>253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</row>
    <row r="2" spans="1:16" ht="26.25" customHeight="1" thickBot="1" x14ac:dyDescent="0.3">
      <c r="A2" s="435" t="s">
        <v>0</v>
      </c>
      <c r="B2" s="437" t="s">
        <v>101</v>
      </c>
      <c r="C2" s="439" t="s">
        <v>241</v>
      </c>
      <c r="D2" s="441" t="s">
        <v>3</v>
      </c>
      <c r="E2" s="442"/>
      <c r="F2" s="442"/>
      <c r="G2" s="443"/>
      <c r="H2" s="442" t="s">
        <v>4</v>
      </c>
      <c r="I2" s="442"/>
      <c r="J2" s="442"/>
      <c r="K2" s="442"/>
      <c r="L2" s="444" t="s">
        <v>130</v>
      </c>
      <c r="M2" s="447" t="s">
        <v>258</v>
      </c>
      <c r="N2" s="448"/>
      <c r="P2" s="176">
        <f>31614.34+490990.79</f>
        <v>522605.13</v>
      </c>
    </row>
    <row r="3" spans="1:16" ht="68.25" customHeight="1" thickBot="1" x14ac:dyDescent="0.3">
      <c r="A3" s="436"/>
      <c r="B3" s="438"/>
      <c r="C3" s="440"/>
      <c r="D3" s="168" t="s">
        <v>254</v>
      </c>
      <c r="E3" s="167" t="s">
        <v>255</v>
      </c>
      <c r="F3" s="167" t="s">
        <v>294</v>
      </c>
      <c r="G3" s="169" t="s">
        <v>122</v>
      </c>
      <c r="H3" s="170" t="s">
        <v>131</v>
      </c>
      <c r="I3" s="167" t="s">
        <v>257</v>
      </c>
      <c r="J3" s="167" t="s">
        <v>126</v>
      </c>
      <c r="K3" s="171" t="s">
        <v>124</v>
      </c>
      <c r="L3" s="445"/>
      <c r="M3" s="172" t="s">
        <v>37</v>
      </c>
      <c r="N3" s="165" t="s">
        <v>38</v>
      </c>
    </row>
    <row r="4" spans="1:16" ht="15" customHeight="1" thickBot="1" x14ac:dyDescent="0.3">
      <c r="A4" s="159">
        <v>1</v>
      </c>
      <c r="B4" s="160">
        <v>2</v>
      </c>
      <c r="C4" s="163">
        <v>3</v>
      </c>
      <c r="D4" s="159">
        <v>4</v>
      </c>
      <c r="E4" s="161">
        <v>5</v>
      </c>
      <c r="F4" s="160">
        <v>6</v>
      </c>
      <c r="G4" s="164">
        <v>7</v>
      </c>
      <c r="H4" s="161">
        <v>8</v>
      </c>
      <c r="I4" s="161">
        <v>9</v>
      </c>
      <c r="J4" s="160">
        <v>10</v>
      </c>
      <c r="K4" s="163">
        <v>11</v>
      </c>
      <c r="L4" s="162">
        <v>12</v>
      </c>
      <c r="M4" s="159">
        <v>13</v>
      </c>
      <c r="N4" s="166">
        <v>14</v>
      </c>
    </row>
    <row r="5" spans="1:16" ht="25.5" x14ac:dyDescent="0.25">
      <c r="A5" s="151" t="s">
        <v>106</v>
      </c>
      <c r="B5" s="152" t="s">
        <v>107</v>
      </c>
      <c r="C5" s="606">
        <f>C6+C7</f>
        <v>522605.13</v>
      </c>
      <c r="D5" s="606">
        <f t="shared" ref="D5:J5" si="0">D6+D7</f>
        <v>13940.25</v>
      </c>
      <c r="E5" s="600">
        <f t="shared" si="0"/>
        <v>0</v>
      </c>
      <c r="F5" s="600">
        <f t="shared" si="0"/>
        <v>0</v>
      </c>
      <c r="G5" s="607">
        <f>D5+E5+F5</f>
        <v>13940.25</v>
      </c>
      <c r="H5" s="608">
        <f t="shared" si="0"/>
        <v>0</v>
      </c>
      <c r="I5" s="600">
        <f t="shared" si="0"/>
        <v>0</v>
      </c>
      <c r="J5" s="600">
        <f t="shared" si="0"/>
        <v>0</v>
      </c>
      <c r="K5" s="609">
        <f>H5+I5+J5</f>
        <v>0</v>
      </c>
      <c r="L5" s="610">
        <f>C5+G5-K5</f>
        <v>536545.38</v>
      </c>
      <c r="M5" s="611">
        <f>'Tabela 1 '!C5-'Tabela 2'!C5</f>
        <v>6052.5200000000186</v>
      </c>
      <c r="N5" s="612">
        <f>'Tabela 1 '!O5-'Tabela 2'!L5</f>
        <v>19156.280000000028</v>
      </c>
      <c r="O5">
        <f>484938.36+31614.34</f>
        <v>516552.7</v>
      </c>
      <c r="P5" s="176">
        <f>+L5-O5</f>
        <v>19992.679999999993</v>
      </c>
    </row>
    <row r="6" spans="1:16" ht="38.25" x14ac:dyDescent="0.25">
      <c r="A6" s="53" t="s">
        <v>7</v>
      </c>
      <c r="B6" s="44" t="s">
        <v>108</v>
      </c>
      <c r="C6" s="583">
        <v>522605.13</v>
      </c>
      <c r="D6" s="580">
        <v>13940.25</v>
      </c>
      <c r="E6" s="573"/>
      <c r="F6" s="573"/>
      <c r="G6" s="581">
        <f t="shared" ref="G6:G17" si="1">D6+E6+F6</f>
        <v>13940.25</v>
      </c>
      <c r="H6" s="582"/>
      <c r="I6" s="574">
        <v>0</v>
      </c>
      <c r="J6" s="584"/>
      <c r="K6" s="585">
        <f t="shared" ref="K6:K17" si="2">H6+I6+J6</f>
        <v>0</v>
      </c>
      <c r="L6" s="614">
        <f>C6+G6-K6</f>
        <v>536545.38</v>
      </c>
      <c r="M6" s="586">
        <f>'Tabela 1 '!C6-'Tabela 2'!C6</f>
        <v>6052.5200000000186</v>
      </c>
      <c r="N6" s="587">
        <f>'Tabela 1 '!O6-'Tabela 2'!L6</f>
        <v>19156.280000000028</v>
      </c>
    </row>
    <row r="7" spans="1:16" ht="25.5" x14ac:dyDescent="0.25">
      <c r="A7" s="54" t="s">
        <v>10</v>
      </c>
      <c r="B7" s="44" t="s">
        <v>109</v>
      </c>
      <c r="C7" s="583">
        <v>0</v>
      </c>
      <c r="D7" s="580"/>
      <c r="E7" s="573"/>
      <c r="F7" s="573"/>
      <c r="G7" s="581">
        <f t="shared" si="1"/>
        <v>0</v>
      </c>
      <c r="H7" s="582"/>
      <c r="I7" s="574"/>
      <c r="J7" s="584"/>
      <c r="K7" s="585">
        <f t="shared" si="2"/>
        <v>0</v>
      </c>
      <c r="L7" s="614">
        <f>C7+G7-K7</f>
        <v>0</v>
      </c>
      <c r="M7" s="586">
        <f>'Tabela 1 '!C7-'Tabela 2'!C7</f>
        <v>0</v>
      </c>
      <c r="N7" s="587">
        <f>'Tabela 1 '!O7-'Tabela 2'!L7</f>
        <v>0</v>
      </c>
    </row>
    <row r="8" spans="1:16" ht="25.5" x14ac:dyDescent="0.25">
      <c r="A8" s="55" t="s">
        <v>110</v>
      </c>
      <c r="B8" s="45" t="s">
        <v>111</v>
      </c>
      <c r="C8" s="606">
        <v>14145106.529999999</v>
      </c>
      <c r="D8" s="606">
        <f>D9+D16+D17</f>
        <v>942007.75999999989</v>
      </c>
      <c r="E8" s="600">
        <f>E9+E16+E17</f>
        <v>0</v>
      </c>
      <c r="F8" s="600">
        <f>F9+F16+F17</f>
        <v>1639302.8599999999</v>
      </c>
      <c r="G8" s="607">
        <f t="shared" si="1"/>
        <v>2581310.6199999996</v>
      </c>
      <c r="H8" s="608">
        <f>H9+H16+H17</f>
        <v>0</v>
      </c>
      <c r="I8" s="599">
        <f>I9+I16+I17</f>
        <v>239678.69</v>
      </c>
      <c r="J8" s="599">
        <f>J9+J16+J17</f>
        <v>818263.34000000008</v>
      </c>
      <c r="K8" s="613">
        <f t="shared" si="2"/>
        <v>1057942.03</v>
      </c>
      <c r="L8" s="614">
        <f t="shared" ref="L8" si="3">C8+G8-K8</f>
        <v>15668475.119999999</v>
      </c>
      <c r="M8" s="615">
        <f>'Tabela 1 '!C8-'Tabela 2'!C8</f>
        <v>19916063.810000002</v>
      </c>
      <c r="N8" s="616">
        <f>'Tabela 1 '!O8-'Tabela 2'!L8</f>
        <v>19626511.039999999</v>
      </c>
      <c r="O8">
        <v>19626511.039999999</v>
      </c>
      <c r="P8" s="176">
        <f>N8-O8</f>
        <v>0</v>
      </c>
    </row>
    <row r="9" spans="1:16" x14ac:dyDescent="0.25">
      <c r="A9" s="55" t="s">
        <v>71</v>
      </c>
      <c r="B9" s="45" t="s">
        <v>119</v>
      </c>
      <c r="C9" s="609">
        <f>SUM(C12:C15)</f>
        <v>14145106.529999997</v>
      </c>
      <c r="D9" s="609">
        <f>SUM(D11:D15)</f>
        <v>942007.75999999989</v>
      </c>
      <c r="E9" s="609">
        <f t="shared" ref="E9:F9" si="4">SUM(E11:E15)</f>
        <v>0</v>
      </c>
      <c r="F9" s="609">
        <f t="shared" si="4"/>
        <v>1639302.8599999999</v>
      </c>
      <c r="G9" s="609">
        <f t="shared" ref="G9:L9" si="5">G10+G11+G12+G14+G15+G13</f>
        <v>2581310.62</v>
      </c>
      <c r="H9" s="609">
        <f t="shared" si="5"/>
        <v>0</v>
      </c>
      <c r="I9" s="609">
        <f>I10+I11+I12+I14+I15+I13</f>
        <v>239678.69</v>
      </c>
      <c r="J9" s="609">
        <f>J10+J11+J12+J14+J15+J13</f>
        <v>818263.34000000008</v>
      </c>
      <c r="K9" s="617">
        <f t="shared" si="5"/>
        <v>1057942.03</v>
      </c>
      <c r="L9" s="617">
        <f t="shared" si="5"/>
        <v>15668475.119999997</v>
      </c>
      <c r="M9" s="615">
        <f>'Tabela 1 '!C9-'Tabela 2'!C9</f>
        <v>19903013.810000006</v>
      </c>
      <c r="N9" s="616">
        <f>'Tabela 1 '!O9-'Tabela 2'!L9</f>
        <v>19050742.010000005</v>
      </c>
    </row>
    <row r="10" spans="1:16" x14ac:dyDescent="0.25">
      <c r="A10" s="54" t="s">
        <v>112</v>
      </c>
      <c r="B10" s="44" t="s">
        <v>113</v>
      </c>
      <c r="C10" s="583">
        <v>0</v>
      </c>
      <c r="D10" s="580"/>
      <c r="E10" s="573"/>
      <c r="F10" s="573"/>
      <c r="G10" s="581">
        <f t="shared" si="1"/>
        <v>0</v>
      </c>
      <c r="H10" s="582"/>
      <c r="I10" s="574"/>
      <c r="J10" s="584"/>
      <c r="K10" s="585">
        <f t="shared" si="2"/>
        <v>0</v>
      </c>
      <c r="L10" s="614">
        <f t="shared" ref="L10:L17" si="6">C10+G10-K10</f>
        <v>0</v>
      </c>
      <c r="M10" s="586">
        <f>'Tabela 1 '!C10-'Tabela 2'!C10</f>
        <v>4013727.67</v>
      </c>
      <c r="N10" s="587">
        <f>'Tabela 1 '!O10-'Tabela 2'!L10</f>
        <v>3844241.9000000004</v>
      </c>
    </row>
    <row r="11" spans="1:16" ht="63.75" x14ac:dyDescent="0.25">
      <c r="A11" s="54" t="s">
        <v>114</v>
      </c>
      <c r="B11" s="44" t="s">
        <v>8</v>
      </c>
      <c r="C11" s="583">
        <v>0</v>
      </c>
      <c r="D11" s="580"/>
      <c r="E11" s="573"/>
      <c r="F11" s="573"/>
      <c r="G11" s="581">
        <f t="shared" si="1"/>
        <v>0</v>
      </c>
      <c r="H11" s="582"/>
      <c r="I11" s="574"/>
      <c r="J11" s="584"/>
      <c r="K11" s="585">
        <f t="shared" si="2"/>
        <v>0</v>
      </c>
      <c r="L11" s="614">
        <f t="shared" si="6"/>
        <v>0</v>
      </c>
      <c r="M11" s="586">
        <f>'Tabela 1 '!C11-'Tabela 2'!C11</f>
        <v>5500</v>
      </c>
      <c r="N11" s="587">
        <f>'Tabela 1 '!O11-'Tabela 2'!L11</f>
        <v>5500</v>
      </c>
    </row>
    <row r="12" spans="1:16" ht="25.5" x14ac:dyDescent="0.25">
      <c r="A12" s="54" t="s">
        <v>115</v>
      </c>
      <c r="B12" s="44" t="s">
        <v>9</v>
      </c>
      <c r="C12" s="583">
        <v>11758584.75</v>
      </c>
      <c r="D12" s="580">
        <f>388499.88+462487.05</f>
        <v>850986.92999999993</v>
      </c>
      <c r="E12" s="573"/>
      <c r="F12" s="573">
        <f>335128.21+469.2+30816+4481.7</f>
        <v>370895.11000000004</v>
      </c>
      <c r="G12" s="581">
        <f t="shared" si="1"/>
        <v>1221882.04</v>
      </c>
      <c r="H12" s="582"/>
      <c r="I12" s="574"/>
      <c r="J12" s="584">
        <v>701335.91</v>
      </c>
      <c r="K12" s="585">
        <f t="shared" si="2"/>
        <v>701335.91</v>
      </c>
      <c r="L12" s="614">
        <f t="shared" si="6"/>
        <v>12279130.879999999</v>
      </c>
      <c r="M12" s="586">
        <f>'Tabela 1 '!C12-'Tabela 2'!C12</f>
        <v>15661845.060000002</v>
      </c>
      <c r="N12" s="587">
        <f>'Tabela 1 '!O12-'Tabela 2'!L12</f>
        <v>14195141.400000002</v>
      </c>
      <c r="O12" s="176"/>
    </row>
    <row r="13" spans="1:16" ht="25.5" x14ac:dyDescent="0.25">
      <c r="A13" s="54" t="s">
        <v>116</v>
      </c>
      <c r="B13" s="44" t="s">
        <v>11</v>
      </c>
      <c r="C13" s="583">
        <v>1065619.54</v>
      </c>
      <c r="D13" s="580">
        <f>3280.38+14295.12+19298.64</f>
        <v>36874.14</v>
      </c>
      <c r="E13" s="573"/>
      <c r="F13" s="573">
        <f>12739.9+16800.32+16800.32+5284</f>
        <v>51624.54</v>
      </c>
      <c r="G13" s="581">
        <f t="shared" si="1"/>
        <v>88498.68</v>
      </c>
      <c r="H13" s="582"/>
      <c r="I13" s="584">
        <f>46340.54+23487.24+6765+154487.9</f>
        <v>231080.68</v>
      </c>
      <c r="J13" s="584"/>
      <c r="K13" s="585">
        <f t="shared" si="2"/>
        <v>231080.68</v>
      </c>
      <c r="L13" s="614">
        <f t="shared" si="6"/>
        <v>923037.54</v>
      </c>
      <c r="M13" s="586">
        <f>'Tabela 1 '!C13-'Tabela 2'!C13</f>
        <v>129295.35000000009</v>
      </c>
      <c r="N13" s="587">
        <f>'Tabela 1 '!O13-'Tabela 2'!L13</f>
        <v>327887.20999999996</v>
      </c>
      <c r="O13" s="259"/>
    </row>
    <row r="14" spans="1:16" x14ac:dyDescent="0.25">
      <c r="A14" s="54" t="s">
        <v>77</v>
      </c>
      <c r="B14" s="44" t="s">
        <v>117</v>
      </c>
      <c r="C14" s="583">
        <v>354719.45</v>
      </c>
      <c r="D14" s="580">
        <v>31116.75</v>
      </c>
      <c r="E14" s="573"/>
      <c r="F14" s="573">
        <v>62990</v>
      </c>
      <c r="G14" s="581">
        <f t="shared" si="1"/>
        <v>94106.75</v>
      </c>
      <c r="H14" s="582"/>
      <c r="I14" s="574"/>
      <c r="J14" s="584">
        <v>82201</v>
      </c>
      <c r="K14" s="585">
        <f t="shared" si="2"/>
        <v>82201</v>
      </c>
      <c r="L14" s="614">
        <f t="shared" si="6"/>
        <v>366625.2</v>
      </c>
      <c r="M14" s="586">
        <f>'Tabela 1 '!C14-'Tabela 2'!C14</f>
        <v>19020.25</v>
      </c>
      <c r="N14" s="587">
        <f>'Tabela 1 '!O14-'Tabela 2'!L14</f>
        <v>397175.96</v>
      </c>
      <c r="O14" s="176"/>
    </row>
    <row r="15" spans="1:16" x14ac:dyDescent="0.25">
      <c r="A15" s="54" t="s">
        <v>256</v>
      </c>
      <c r="B15" s="44" t="s">
        <v>14</v>
      </c>
      <c r="C15" s="588">
        <v>966182.79</v>
      </c>
      <c r="D15" s="580">
        <f>23029.94</f>
        <v>23029.94</v>
      </c>
      <c r="E15" s="573"/>
      <c r="F15" s="573">
        <v>1153793.21</v>
      </c>
      <c r="G15" s="581">
        <f t="shared" si="1"/>
        <v>1176823.1499999999</v>
      </c>
      <c r="H15" s="582"/>
      <c r="I15" s="574">
        <v>8598.01</v>
      </c>
      <c r="J15" s="584">
        <f>34726.43</f>
        <v>34726.43</v>
      </c>
      <c r="K15" s="585">
        <f t="shared" si="2"/>
        <v>43324.44</v>
      </c>
      <c r="L15" s="614">
        <f>C15+G15-K15</f>
        <v>2099681.5</v>
      </c>
      <c r="M15" s="586">
        <f>'Tabela 1 '!C15-'Tabela 2'!C15</f>
        <v>79125.479999999981</v>
      </c>
      <c r="N15" s="587">
        <f>'Tabela 1 '!O15-'Tabela 2'!L15</f>
        <v>286295.54000000004</v>
      </c>
      <c r="O15" s="259"/>
    </row>
    <row r="16" spans="1:16" ht="25.5" x14ac:dyDescent="0.25">
      <c r="A16" s="53" t="s">
        <v>79</v>
      </c>
      <c r="B16" s="44" t="s">
        <v>283</v>
      </c>
      <c r="C16" s="583">
        <v>0</v>
      </c>
      <c r="D16" s="580"/>
      <c r="E16" s="573"/>
      <c r="F16" s="573"/>
      <c r="G16" s="581">
        <f t="shared" si="1"/>
        <v>0</v>
      </c>
      <c r="H16" s="582"/>
      <c r="I16" s="574"/>
      <c r="J16" s="584"/>
      <c r="K16" s="585">
        <f t="shared" si="2"/>
        <v>0</v>
      </c>
      <c r="L16" s="614">
        <f t="shared" si="6"/>
        <v>0</v>
      </c>
      <c r="M16" s="586">
        <f>'Tabela 1 '!C16-'Tabela 2'!C16</f>
        <v>13050</v>
      </c>
      <c r="N16" s="587">
        <f>'Tabela 1 '!O16-'Tabela 2'!L16</f>
        <v>575769.03</v>
      </c>
      <c r="O16" s="176"/>
    </row>
    <row r="17" spans="1:15" ht="26.25" thickBot="1" x14ac:dyDescent="0.3">
      <c r="A17" s="56" t="s">
        <v>118</v>
      </c>
      <c r="B17" s="57" t="s">
        <v>284</v>
      </c>
      <c r="C17" s="589">
        <v>0</v>
      </c>
      <c r="D17" s="590"/>
      <c r="E17" s="577"/>
      <c r="F17" s="577"/>
      <c r="G17" s="591">
        <f t="shared" si="1"/>
        <v>0</v>
      </c>
      <c r="H17" s="592"/>
      <c r="I17" s="577"/>
      <c r="J17" s="593"/>
      <c r="K17" s="589">
        <f t="shared" si="2"/>
        <v>0</v>
      </c>
      <c r="L17" s="618">
        <f t="shared" si="6"/>
        <v>0</v>
      </c>
      <c r="M17" s="594">
        <f>'Tabela 1 '!C17-'Tabela 2'!C17</f>
        <v>0</v>
      </c>
      <c r="N17" s="595">
        <f>'Tabela 1 '!O17-'Tabela 2'!L17</f>
        <v>0</v>
      </c>
    </row>
    <row r="18" spans="1:15" s="176" customFormat="1" x14ac:dyDescent="0.25">
      <c r="A18" s="240"/>
      <c r="B18" s="240"/>
      <c r="C18" s="578"/>
      <c r="D18" s="578"/>
      <c r="E18" s="578"/>
      <c r="F18" s="578"/>
      <c r="G18" s="578"/>
      <c r="H18" s="578"/>
      <c r="I18" s="578"/>
      <c r="J18" s="579"/>
      <c r="K18" s="579"/>
      <c r="L18" s="578"/>
      <c r="M18" s="578"/>
      <c r="N18" s="579"/>
    </row>
    <row r="19" spans="1:15" s="176" customFormat="1" x14ac:dyDescent="0.25">
      <c r="A19" s="240"/>
      <c r="B19" s="240"/>
      <c r="C19" s="242"/>
      <c r="D19" s="240"/>
      <c r="E19" s="240"/>
      <c r="F19" s="240"/>
      <c r="G19" s="240"/>
      <c r="H19" s="240"/>
      <c r="I19" s="240"/>
      <c r="L19" s="242"/>
      <c r="M19" s="240"/>
    </row>
    <row r="20" spans="1:15" ht="15" customHeight="1" x14ac:dyDescent="0.25">
      <c r="A20" s="49"/>
      <c r="B20" s="50" t="s">
        <v>127</v>
      </c>
      <c r="C20" s="181"/>
      <c r="D20" s="51"/>
      <c r="E20" s="429" t="s">
        <v>501</v>
      </c>
      <c r="F20" s="430"/>
      <c r="G20" s="430"/>
      <c r="H20" s="430"/>
      <c r="I20" s="430"/>
      <c r="L20" s="446" t="s">
        <v>128</v>
      </c>
      <c r="M20" s="446"/>
    </row>
    <row r="21" spans="1:15" ht="15" customHeight="1" x14ac:dyDescent="0.25">
      <c r="A21" s="49"/>
      <c r="B21" s="52" t="s">
        <v>129</v>
      </c>
      <c r="C21" s="50"/>
      <c r="D21" s="51"/>
      <c r="E21" s="432" t="s">
        <v>89</v>
      </c>
      <c r="F21" s="432"/>
      <c r="G21" s="432"/>
      <c r="H21" s="432"/>
      <c r="I21" s="432"/>
      <c r="J21" s="88"/>
      <c r="K21" s="88"/>
      <c r="L21" s="378" t="s">
        <v>92</v>
      </c>
      <c r="M21" s="378"/>
    </row>
    <row r="22" spans="1:15" x14ac:dyDescent="0.25">
      <c r="A22" s="49"/>
      <c r="B22" s="50"/>
      <c r="C22" s="50"/>
      <c r="D22" s="51"/>
      <c r="E22" s="51"/>
      <c r="F22" s="51"/>
      <c r="G22" s="51"/>
      <c r="H22" s="51"/>
      <c r="I22" s="48"/>
    </row>
    <row r="23" spans="1:15" ht="25.5" customHeight="1" x14ac:dyDescent="0.25">
      <c r="A23" s="433" t="s">
        <v>461</v>
      </c>
      <c r="B23" s="433"/>
      <c r="C23" s="50"/>
      <c r="D23" s="51"/>
      <c r="E23" s="51"/>
      <c r="F23" s="51"/>
      <c r="G23" s="51"/>
      <c r="H23" s="51"/>
      <c r="I23" s="48"/>
      <c r="L23" s="176"/>
      <c r="O23" s="176"/>
    </row>
    <row r="24" spans="1:15" x14ac:dyDescent="0.25">
      <c r="A24" s="49"/>
      <c r="B24" s="50"/>
      <c r="C24" s="50"/>
      <c r="D24" s="51"/>
      <c r="E24" s="51"/>
      <c r="F24" s="51"/>
      <c r="G24" s="51"/>
      <c r="H24" s="51"/>
      <c r="I24" s="48"/>
    </row>
    <row r="25" spans="1:15" x14ac:dyDescent="0.25">
      <c r="A25" s="49"/>
      <c r="B25" s="50"/>
      <c r="C25" s="50"/>
      <c r="D25" s="51"/>
      <c r="E25" s="51"/>
      <c r="F25" s="51"/>
      <c r="G25" s="51"/>
      <c r="H25" s="51"/>
      <c r="I25" s="48"/>
    </row>
    <row r="26" spans="1:15" x14ac:dyDescent="0.25">
      <c r="A26" s="49"/>
      <c r="B26" s="50"/>
      <c r="C26" s="50"/>
      <c r="D26" s="51"/>
      <c r="E26" s="51"/>
      <c r="F26" s="51"/>
      <c r="G26" s="51"/>
      <c r="H26" s="51"/>
      <c r="I26" s="48"/>
    </row>
    <row r="27" spans="1:15" x14ac:dyDescent="0.25">
      <c r="A27" s="49"/>
      <c r="B27" s="50"/>
      <c r="C27" s="50"/>
      <c r="D27" s="51"/>
      <c r="E27" s="51"/>
      <c r="F27" s="51"/>
      <c r="G27" s="51"/>
      <c r="H27" s="51"/>
      <c r="I27" s="48"/>
    </row>
    <row r="28" spans="1:15" x14ac:dyDescent="0.25">
      <c r="A28" s="49"/>
      <c r="B28" s="50"/>
      <c r="C28" s="50"/>
      <c r="D28" s="51"/>
      <c r="E28" s="51"/>
      <c r="F28" s="51"/>
      <c r="G28" s="51"/>
      <c r="H28" s="51"/>
      <c r="I28" s="48"/>
    </row>
    <row r="29" spans="1:15" x14ac:dyDescent="0.25">
      <c r="A29" s="46"/>
      <c r="B29" s="47"/>
      <c r="C29" s="47"/>
      <c r="D29" s="48"/>
      <c r="E29" s="48"/>
      <c r="F29" s="48"/>
      <c r="G29" s="48"/>
      <c r="H29" s="48"/>
      <c r="I29" s="48"/>
    </row>
    <row r="30" spans="1:15" x14ac:dyDescent="0.25">
      <c r="A30" s="49"/>
      <c r="B30" s="50"/>
      <c r="C30" s="50"/>
      <c r="D30" s="51"/>
      <c r="E30" s="51"/>
      <c r="F30" s="51"/>
      <c r="G30" s="51"/>
      <c r="H30" s="51"/>
      <c r="I30" s="48"/>
    </row>
    <row r="31" spans="1:15" x14ac:dyDescent="0.25">
      <c r="A31" s="49"/>
      <c r="B31" s="50"/>
      <c r="C31" s="50"/>
      <c r="D31" s="51"/>
      <c r="E31" s="51"/>
      <c r="F31" s="51"/>
      <c r="G31" s="51"/>
      <c r="H31" s="51"/>
      <c r="I31" s="48"/>
    </row>
    <row r="32" spans="1:15" x14ac:dyDescent="0.25">
      <c r="A32" s="49"/>
      <c r="B32" s="50"/>
      <c r="C32" s="50"/>
      <c r="D32" s="51"/>
      <c r="E32" s="51"/>
      <c r="F32" s="51"/>
      <c r="G32" s="51"/>
      <c r="H32" s="51"/>
      <c r="I32" s="48"/>
    </row>
    <row r="33" spans="1:9" x14ac:dyDescent="0.25">
      <c r="A33" s="49"/>
      <c r="B33" s="50"/>
      <c r="C33" s="50"/>
      <c r="D33" s="51"/>
      <c r="E33" s="51"/>
      <c r="F33" s="51"/>
      <c r="G33" s="51"/>
      <c r="H33" s="51"/>
      <c r="I33" s="48"/>
    </row>
    <row r="34" spans="1:9" x14ac:dyDescent="0.25">
      <c r="A34" s="49"/>
      <c r="B34" s="50"/>
      <c r="C34" s="50"/>
      <c r="D34" s="51"/>
      <c r="E34" s="51"/>
      <c r="F34" s="51"/>
      <c r="G34" s="51"/>
      <c r="H34" s="51"/>
    </row>
    <row r="35" spans="1:9" x14ac:dyDescent="0.25">
      <c r="A35" s="49"/>
      <c r="B35" s="50"/>
      <c r="C35" s="50"/>
      <c r="D35" s="51"/>
      <c r="E35" s="51"/>
      <c r="F35" s="51"/>
      <c r="G35" s="51"/>
      <c r="H35" s="51"/>
    </row>
    <row r="36" spans="1:9" x14ac:dyDescent="0.25">
      <c r="A36" s="49"/>
      <c r="B36" s="50"/>
      <c r="C36" s="50"/>
      <c r="D36" s="51"/>
      <c r="E36" s="51"/>
      <c r="F36" s="51"/>
      <c r="G36" s="51"/>
      <c r="H36" s="51"/>
    </row>
    <row r="37" spans="1:9" x14ac:dyDescent="0.25">
      <c r="A37" s="49"/>
      <c r="B37" s="50"/>
      <c r="C37" s="50"/>
      <c r="D37" s="51"/>
      <c r="E37" s="51"/>
      <c r="F37" s="51"/>
      <c r="G37" s="51"/>
      <c r="H37" s="51"/>
    </row>
    <row r="38" spans="1:9" x14ac:dyDescent="0.25">
      <c r="A38" s="46"/>
      <c r="B38" s="47"/>
      <c r="C38" s="47"/>
      <c r="D38" s="48"/>
      <c r="E38" s="48"/>
      <c r="F38" s="48"/>
      <c r="G38" s="48"/>
      <c r="H38" s="48"/>
    </row>
  </sheetData>
  <mergeCells count="13">
    <mergeCell ref="A23:B23"/>
    <mergeCell ref="A1:L1"/>
    <mergeCell ref="A2:A3"/>
    <mergeCell ref="B2:B3"/>
    <mergeCell ref="C2:C3"/>
    <mergeCell ref="D2:G2"/>
    <mergeCell ref="H2:K2"/>
    <mergeCell ref="L2:L3"/>
    <mergeCell ref="L21:M21"/>
    <mergeCell ref="L20:M20"/>
    <mergeCell ref="E20:I20"/>
    <mergeCell ref="E21:I21"/>
    <mergeCell ref="M2:N2"/>
  </mergeCells>
  <pageMargins left="0.23622047244094491" right="0.23622047244094491" top="0.55118110236220474" bottom="0.55118110236220474" header="0.31496062992125984" footer="0.31496062992125984"/>
  <pageSetup paperSize="9" scale="77" orientation="landscape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G21"/>
  <sheetViews>
    <sheetView view="pageBreakPreview" topLeftCell="A2" zoomScaleNormal="100" zoomScaleSheetLayoutView="100" workbookViewId="0">
      <selection activeCell="A2" sqref="A2:F21"/>
    </sheetView>
  </sheetViews>
  <sheetFormatPr defaultRowHeight="15" x14ac:dyDescent="0.25"/>
  <cols>
    <col min="1" max="1" width="5.140625" customWidth="1"/>
    <col min="2" max="2" width="45.7109375" customWidth="1"/>
    <col min="3" max="3" width="21" customWidth="1"/>
    <col min="4" max="4" width="21.5703125" customWidth="1"/>
    <col min="5" max="5" width="21.85546875" customWidth="1"/>
    <col min="6" max="6" width="23.7109375" customWidth="1"/>
  </cols>
  <sheetData>
    <row r="2" spans="1:6" ht="35.25" customHeight="1" x14ac:dyDescent="0.25">
      <c r="A2" s="451" t="s">
        <v>242</v>
      </c>
      <c r="B2" s="451"/>
      <c r="C2" s="451"/>
      <c r="D2" s="451"/>
      <c r="E2" s="451"/>
      <c r="F2" s="451"/>
    </row>
    <row r="3" spans="1:6" ht="19.5" thickBot="1" x14ac:dyDescent="0.35">
      <c r="B3" s="10"/>
    </row>
    <row r="4" spans="1:6" ht="29.25" customHeight="1" x14ac:dyDescent="0.25">
      <c r="A4" s="452" t="s">
        <v>82</v>
      </c>
      <c r="B4" s="454" t="s">
        <v>101</v>
      </c>
      <c r="C4" s="456" t="s">
        <v>145</v>
      </c>
      <c r="D4" s="456" t="s">
        <v>146</v>
      </c>
      <c r="E4" s="456" t="s">
        <v>147</v>
      </c>
      <c r="F4" s="458" t="s">
        <v>243</v>
      </c>
    </row>
    <row r="5" spans="1:6" ht="66.75" customHeight="1" x14ac:dyDescent="0.25">
      <c r="A5" s="453"/>
      <c r="B5" s="455"/>
      <c r="C5" s="457"/>
      <c r="D5" s="457"/>
      <c r="E5" s="457"/>
      <c r="F5" s="459"/>
    </row>
    <row r="6" spans="1:6" ht="14.25" customHeight="1" x14ac:dyDescent="0.25">
      <c r="A6" s="90">
        <v>1</v>
      </c>
      <c r="B6" s="107">
        <v>2</v>
      </c>
      <c r="C6" s="107">
        <v>4</v>
      </c>
      <c r="D6" s="86">
        <v>5</v>
      </c>
      <c r="E6" s="86">
        <v>6</v>
      </c>
      <c r="F6" s="124">
        <v>7</v>
      </c>
    </row>
    <row r="7" spans="1:6" ht="20.100000000000001" customHeight="1" x14ac:dyDescent="0.25">
      <c r="A7" s="80" t="s">
        <v>98</v>
      </c>
      <c r="B7" s="71" t="s">
        <v>148</v>
      </c>
      <c r="C7" s="122"/>
      <c r="D7" s="2"/>
      <c r="E7" s="2"/>
      <c r="F7" s="36"/>
    </row>
    <row r="8" spans="1:6" ht="20.100000000000001" customHeight="1" x14ac:dyDescent="0.25">
      <c r="A8" s="80" t="s">
        <v>71</v>
      </c>
      <c r="B8" s="71" t="s">
        <v>149</v>
      </c>
      <c r="D8" s="2"/>
      <c r="E8" s="2"/>
      <c r="F8" s="36"/>
    </row>
    <row r="9" spans="1:6" ht="20.100000000000001" customHeight="1" x14ac:dyDescent="0.25">
      <c r="A9" s="80" t="s">
        <v>79</v>
      </c>
      <c r="B9" s="71" t="s">
        <v>150</v>
      </c>
      <c r="C9" s="2"/>
      <c r="D9" s="2"/>
      <c r="E9" s="2"/>
      <c r="F9" s="36"/>
    </row>
    <row r="10" spans="1:6" ht="20.100000000000001" customHeight="1" x14ac:dyDescent="0.25">
      <c r="A10" s="80" t="s">
        <v>16</v>
      </c>
      <c r="B10" s="71" t="s">
        <v>151</v>
      </c>
      <c r="C10" s="2"/>
      <c r="D10" s="2"/>
      <c r="E10" s="2"/>
      <c r="F10" s="36"/>
    </row>
    <row r="11" spans="1:6" ht="20.100000000000001" customHeight="1" x14ac:dyDescent="0.25">
      <c r="A11" s="80" t="s">
        <v>17</v>
      </c>
      <c r="B11" s="71" t="s">
        <v>152</v>
      </c>
      <c r="C11" s="2"/>
      <c r="D11" s="2"/>
      <c r="E11" s="2"/>
      <c r="F11" s="36"/>
    </row>
    <row r="12" spans="1:6" ht="20.100000000000001" customHeight="1" x14ac:dyDescent="0.25">
      <c r="A12" s="80" t="s">
        <v>153</v>
      </c>
      <c r="B12" s="71" t="s">
        <v>154</v>
      </c>
      <c r="C12" s="2"/>
      <c r="D12" s="2"/>
      <c r="E12" s="2"/>
      <c r="F12" s="36"/>
    </row>
    <row r="13" spans="1:6" ht="20.100000000000001" customHeight="1" x14ac:dyDescent="0.25">
      <c r="A13" s="80" t="s">
        <v>155</v>
      </c>
      <c r="B13" s="71" t="s">
        <v>156</v>
      </c>
      <c r="C13" s="2"/>
      <c r="D13" s="2"/>
      <c r="E13" s="2"/>
      <c r="F13" s="36"/>
    </row>
    <row r="14" spans="1:6" ht="20.100000000000001" customHeight="1" thickBot="1" x14ac:dyDescent="0.3">
      <c r="A14" s="81" t="s">
        <v>157</v>
      </c>
      <c r="B14" s="72" t="s">
        <v>158</v>
      </c>
      <c r="C14" s="73"/>
      <c r="D14" s="73"/>
      <c r="E14" s="73"/>
      <c r="F14" s="74"/>
    </row>
    <row r="15" spans="1:6" ht="21.75" customHeight="1" thickBot="1" x14ac:dyDescent="0.3">
      <c r="A15" s="75" t="s">
        <v>159</v>
      </c>
      <c r="B15" s="76" t="s">
        <v>160</v>
      </c>
      <c r="C15" s="77">
        <v>0</v>
      </c>
      <c r="D15" s="77"/>
      <c r="E15" s="77"/>
      <c r="F15" s="78">
        <v>0</v>
      </c>
    </row>
    <row r="17" spans="1:7" x14ac:dyDescent="0.25">
      <c r="B17" s="11"/>
    </row>
    <row r="18" spans="1:7" ht="15" customHeight="1" x14ac:dyDescent="0.25">
      <c r="A18" s="49"/>
      <c r="B18" s="50" t="s">
        <v>127</v>
      </c>
      <c r="C18" s="429" t="s">
        <v>501</v>
      </c>
      <c r="D18" s="429"/>
      <c r="E18" s="450" t="s">
        <v>138</v>
      </c>
      <c r="F18" s="450"/>
      <c r="G18" s="64"/>
    </row>
    <row r="19" spans="1:7" ht="15" customHeight="1" x14ac:dyDescent="0.25">
      <c r="A19" s="49"/>
      <c r="B19" s="79" t="s">
        <v>161</v>
      </c>
      <c r="C19" s="432" t="s">
        <v>163</v>
      </c>
      <c r="D19" s="432"/>
      <c r="E19" s="432" t="s">
        <v>92</v>
      </c>
      <c r="F19" s="432"/>
      <c r="G19" s="65"/>
    </row>
    <row r="20" spans="1:7" x14ac:dyDescent="0.25">
      <c r="A20" s="49"/>
      <c r="B20" s="50"/>
    </row>
    <row r="21" spans="1:7" x14ac:dyDescent="0.25">
      <c r="A21" s="449" t="s">
        <v>461</v>
      </c>
      <c r="B21" s="449"/>
    </row>
  </sheetData>
  <mergeCells count="12">
    <mergeCell ref="A2:F2"/>
    <mergeCell ref="A4:A5"/>
    <mergeCell ref="B4:B5"/>
    <mergeCell ref="C4:C5"/>
    <mergeCell ref="D4:D5"/>
    <mergeCell ref="E4:E5"/>
    <mergeCell ref="F4:F5"/>
    <mergeCell ref="E19:F19"/>
    <mergeCell ref="A21:B21"/>
    <mergeCell ref="C18:D18"/>
    <mergeCell ref="C19:D19"/>
    <mergeCell ref="E18:F18"/>
  </mergeCells>
  <pageMargins left="1.1023622047244095" right="0.7086614173228347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H22"/>
  <sheetViews>
    <sheetView view="pageBreakPreview" zoomScale="98" zoomScaleNormal="100" zoomScaleSheetLayoutView="98" workbookViewId="0">
      <selection sqref="A1:G22"/>
    </sheetView>
  </sheetViews>
  <sheetFormatPr defaultRowHeight="15" x14ac:dyDescent="0.25"/>
  <cols>
    <col min="1" max="1" width="5.140625" customWidth="1"/>
    <col min="2" max="2" width="23.28515625" customWidth="1"/>
    <col min="3" max="3" width="27.28515625" customWidth="1"/>
    <col min="4" max="4" width="17.7109375" customWidth="1"/>
    <col min="5" max="5" width="18" customWidth="1"/>
    <col min="6" max="6" width="18.140625" customWidth="1"/>
    <col min="7" max="7" width="28.140625" customWidth="1"/>
  </cols>
  <sheetData>
    <row r="2" spans="1:7" ht="33.75" customHeight="1" x14ac:dyDescent="0.25">
      <c r="A2" s="451" t="s">
        <v>244</v>
      </c>
      <c r="B2" s="451"/>
      <c r="C2" s="451"/>
      <c r="D2" s="451"/>
      <c r="E2" s="451"/>
      <c r="F2" s="451"/>
      <c r="G2" s="451"/>
    </row>
    <row r="3" spans="1:7" ht="19.5" thickBot="1" x14ac:dyDescent="0.35">
      <c r="B3" s="10"/>
    </row>
    <row r="4" spans="1:7" ht="29.25" customHeight="1" x14ac:dyDescent="0.25">
      <c r="A4" s="470" t="s">
        <v>82</v>
      </c>
      <c r="B4" s="460" t="s">
        <v>139</v>
      </c>
      <c r="C4" s="460" t="s">
        <v>234</v>
      </c>
      <c r="D4" s="466" t="s">
        <v>140</v>
      </c>
      <c r="E4" s="460" t="s">
        <v>141</v>
      </c>
      <c r="F4" s="460" t="s">
        <v>142</v>
      </c>
      <c r="G4" s="468" t="s">
        <v>143</v>
      </c>
    </row>
    <row r="5" spans="1:7" ht="66.75" customHeight="1" x14ac:dyDescent="0.25">
      <c r="A5" s="471"/>
      <c r="B5" s="461"/>
      <c r="C5" s="461"/>
      <c r="D5" s="467"/>
      <c r="E5" s="461"/>
      <c r="F5" s="461"/>
      <c r="G5" s="469"/>
    </row>
    <row r="6" spans="1:7" ht="14.25" customHeight="1" x14ac:dyDescent="0.25">
      <c r="A6" s="66">
        <v>1</v>
      </c>
      <c r="B6" s="63">
        <v>2</v>
      </c>
      <c r="C6" s="62">
        <v>3</v>
      </c>
      <c r="D6" s="63">
        <v>4</v>
      </c>
      <c r="E6" s="62">
        <v>5</v>
      </c>
      <c r="F6" s="62">
        <v>6</v>
      </c>
      <c r="G6" s="67">
        <v>7</v>
      </c>
    </row>
    <row r="7" spans="1:7" ht="17.25" x14ac:dyDescent="0.25">
      <c r="A7" s="474" t="s">
        <v>6</v>
      </c>
      <c r="B7" s="472"/>
      <c r="C7" s="2" t="s">
        <v>83</v>
      </c>
      <c r="D7" s="122">
        <v>0</v>
      </c>
      <c r="E7" s="2"/>
      <c r="F7" s="2"/>
      <c r="G7" s="257">
        <v>0</v>
      </c>
    </row>
    <row r="8" spans="1:7" ht="15" customHeight="1" x14ac:dyDescent="0.25">
      <c r="A8" s="474"/>
      <c r="B8" s="473"/>
      <c r="C8" s="2" t="s">
        <v>84</v>
      </c>
      <c r="D8" s="174">
        <v>0</v>
      </c>
      <c r="E8" s="2"/>
      <c r="F8" s="2"/>
      <c r="G8" s="177">
        <v>0</v>
      </c>
    </row>
    <row r="9" spans="1:7" ht="17.25" x14ac:dyDescent="0.25">
      <c r="A9" s="474" t="s">
        <v>71</v>
      </c>
      <c r="B9" s="475"/>
      <c r="C9" s="2" t="s">
        <v>83</v>
      </c>
      <c r="D9" s="2"/>
      <c r="E9" s="2"/>
      <c r="F9" s="2"/>
      <c r="G9" s="36"/>
    </row>
    <row r="10" spans="1:7" x14ac:dyDescent="0.25">
      <c r="A10" s="474"/>
      <c r="B10" s="476"/>
      <c r="C10" s="2" t="s">
        <v>84</v>
      </c>
      <c r="D10" s="2"/>
      <c r="E10" s="2"/>
      <c r="F10" s="2"/>
      <c r="G10" s="36"/>
    </row>
    <row r="11" spans="1:7" ht="17.25" x14ac:dyDescent="0.25">
      <c r="A11" s="474" t="s">
        <v>79</v>
      </c>
      <c r="B11" s="475"/>
      <c r="C11" s="2" t="s">
        <v>83</v>
      </c>
      <c r="D11" s="2"/>
      <c r="E11" s="2"/>
      <c r="F11" s="2"/>
      <c r="G11" s="36"/>
    </row>
    <row r="12" spans="1:7" x14ac:dyDescent="0.25">
      <c r="A12" s="474"/>
      <c r="B12" s="476"/>
      <c r="C12" s="2" t="s">
        <v>84</v>
      </c>
      <c r="D12" s="2"/>
      <c r="E12" s="2"/>
      <c r="F12" s="2"/>
      <c r="G12" s="36"/>
    </row>
    <row r="13" spans="1:7" ht="17.25" x14ac:dyDescent="0.25">
      <c r="A13" s="474" t="s">
        <v>16</v>
      </c>
      <c r="B13" s="475"/>
      <c r="C13" s="2" t="s">
        <v>83</v>
      </c>
      <c r="D13" s="2"/>
      <c r="E13" s="2"/>
      <c r="F13" s="2"/>
      <c r="G13" s="36"/>
    </row>
    <row r="14" spans="1:7" x14ac:dyDescent="0.25">
      <c r="A14" s="474"/>
      <c r="B14" s="476"/>
      <c r="C14" s="2" t="s">
        <v>84</v>
      </c>
      <c r="D14" s="2"/>
      <c r="E14" s="2"/>
      <c r="F14" s="2"/>
      <c r="G14" s="36"/>
    </row>
    <row r="15" spans="1:7" ht="17.25" x14ac:dyDescent="0.25">
      <c r="A15" s="462" t="s">
        <v>85</v>
      </c>
      <c r="B15" s="464" t="s">
        <v>86</v>
      </c>
      <c r="C15" s="2" t="s">
        <v>83</v>
      </c>
      <c r="D15" s="122">
        <v>0</v>
      </c>
      <c r="E15" s="2"/>
      <c r="F15" s="2"/>
      <c r="G15" s="257">
        <v>0</v>
      </c>
    </row>
    <row r="16" spans="1:7" ht="15.75" thickBot="1" x14ac:dyDescent="0.3">
      <c r="A16" s="463"/>
      <c r="B16" s="465"/>
      <c r="C16" s="43" t="s">
        <v>84</v>
      </c>
      <c r="D16" s="175">
        <v>0</v>
      </c>
      <c r="E16" s="43"/>
      <c r="F16" s="43"/>
      <c r="G16" s="178">
        <v>0</v>
      </c>
    </row>
    <row r="18" spans="1:8" x14ac:dyDescent="0.25">
      <c r="B18" s="11"/>
    </row>
    <row r="19" spans="1:8" ht="25.5" x14ac:dyDescent="0.25">
      <c r="A19" s="49"/>
      <c r="B19" s="50" t="s">
        <v>127</v>
      </c>
      <c r="C19" s="430" t="s">
        <v>502</v>
      </c>
      <c r="D19" s="430"/>
      <c r="E19" s="64"/>
      <c r="F19" s="450" t="s">
        <v>138</v>
      </c>
      <c r="G19" s="450"/>
      <c r="H19" s="64"/>
    </row>
    <row r="20" spans="1:8" ht="15" customHeight="1" x14ac:dyDescent="0.25">
      <c r="A20" s="49"/>
      <c r="B20" s="52" t="s">
        <v>129</v>
      </c>
      <c r="C20" s="432" t="s">
        <v>144</v>
      </c>
      <c r="D20" s="432"/>
      <c r="E20" s="64"/>
      <c r="F20" s="432" t="s">
        <v>92</v>
      </c>
      <c r="G20" s="432"/>
      <c r="H20" s="65"/>
    </row>
    <row r="21" spans="1:8" x14ac:dyDescent="0.25">
      <c r="A21" s="49"/>
      <c r="B21" s="50"/>
    </row>
    <row r="22" spans="1:8" ht="25.5" customHeight="1" x14ac:dyDescent="0.25">
      <c r="A22" s="433" t="s">
        <v>461</v>
      </c>
      <c r="B22" s="433"/>
    </row>
  </sheetData>
  <mergeCells count="23">
    <mergeCell ref="E4:E5"/>
    <mergeCell ref="A9:A10"/>
    <mergeCell ref="B9:B10"/>
    <mergeCell ref="A13:A14"/>
    <mergeCell ref="B13:B14"/>
    <mergeCell ref="A11:A12"/>
    <mergeCell ref="B11:B12"/>
    <mergeCell ref="F4:F5"/>
    <mergeCell ref="A2:G2"/>
    <mergeCell ref="A22:B22"/>
    <mergeCell ref="C19:D19"/>
    <mergeCell ref="C20:D20"/>
    <mergeCell ref="F19:G19"/>
    <mergeCell ref="F20:G20"/>
    <mergeCell ref="A15:A16"/>
    <mergeCell ref="B15:B16"/>
    <mergeCell ref="D4:D5"/>
    <mergeCell ref="G4:G5"/>
    <mergeCell ref="B4:B5"/>
    <mergeCell ref="C4:C5"/>
    <mergeCell ref="A4:A5"/>
    <mergeCell ref="B7:B8"/>
    <mergeCell ref="A7:A8"/>
  </mergeCells>
  <pageMargins left="1.1023622047244095" right="0.70866141732283472" top="0.74803149606299213" bottom="0.74803149606299213" header="0.31496062992125984" footer="0.31496062992125984"/>
  <pageSetup paperSize="9" scale="9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8"/>
  <sheetViews>
    <sheetView view="pageBreakPreview" zoomScale="98" zoomScaleNormal="100" zoomScaleSheetLayoutView="98" workbookViewId="0">
      <selection sqref="A1:F18"/>
    </sheetView>
  </sheetViews>
  <sheetFormatPr defaultRowHeight="15" x14ac:dyDescent="0.25"/>
  <cols>
    <col min="1" max="1" width="5.140625" customWidth="1"/>
    <col min="2" max="2" width="47.42578125" customWidth="1"/>
    <col min="3" max="3" width="19.140625" customWidth="1"/>
    <col min="4" max="4" width="18.5703125" customWidth="1"/>
    <col min="5" max="5" width="18.85546875" customWidth="1"/>
    <col min="6" max="6" width="24.28515625" customWidth="1"/>
    <col min="7" max="8" width="10.42578125" bestFit="1" customWidth="1"/>
    <col min="11" max="11" width="9.140625" customWidth="1"/>
    <col min="13" max="13" width="9.140625" customWidth="1"/>
  </cols>
  <sheetData>
    <row r="1" spans="1:8" ht="50.25" customHeight="1" x14ac:dyDescent="0.25">
      <c r="A1" s="477" t="s">
        <v>245</v>
      </c>
      <c r="B1" s="477"/>
      <c r="C1" s="477"/>
      <c r="D1" s="477"/>
      <c r="E1" s="477"/>
      <c r="F1" s="477"/>
    </row>
    <row r="2" spans="1:8" ht="18" customHeight="1" thickBot="1" x14ac:dyDescent="0.3">
      <c r="F2" s="12"/>
    </row>
    <row r="3" spans="1:8" ht="30.75" customHeight="1" x14ac:dyDescent="0.25">
      <c r="A3" s="478" t="s">
        <v>82</v>
      </c>
      <c r="B3" s="480" t="s">
        <v>101</v>
      </c>
      <c r="C3" s="480" t="s">
        <v>165</v>
      </c>
      <c r="D3" s="480" t="s">
        <v>365</v>
      </c>
      <c r="E3" s="480" t="s">
        <v>166</v>
      </c>
      <c r="F3" s="458" t="s">
        <v>167</v>
      </c>
    </row>
    <row r="4" spans="1:8" ht="31.5" customHeight="1" x14ac:dyDescent="0.25">
      <c r="A4" s="479"/>
      <c r="B4" s="481"/>
      <c r="C4" s="481"/>
      <c r="D4" s="481"/>
      <c r="E4" s="481"/>
      <c r="F4" s="459"/>
    </row>
    <row r="5" spans="1:8" x14ac:dyDescent="0.25">
      <c r="A5" s="66">
        <v>1</v>
      </c>
      <c r="B5" s="63">
        <v>2</v>
      </c>
      <c r="C5" s="62">
        <v>3</v>
      </c>
      <c r="D5" s="63">
        <v>4</v>
      </c>
      <c r="E5" s="62">
        <v>5</v>
      </c>
      <c r="F5" s="67">
        <v>6</v>
      </c>
    </row>
    <row r="6" spans="1:8" x14ac:dyDescent="0.25">
      <c r="A6" s="80" t="s">
        <v>6</v>
      </c>
      <c r="B6" s="71" t="s">
        <v>164</v>
      </c>
      <c r="C6" s="182"/>
      <c r="D6" s="174"/>
      <c r="E6" s="174"/>
      <c r="F6" s="177">
        <f>C6+D6-E6</f>
        <v>0</v>
      </c>
    </row>
    <row r="7" spans="1:8" x14ac:dyDescent="0.25">
      <c r="A7" s="80" t="s">
        <v>71</v>
      </c>
      <c r="B7" s="71" t="s">
        <v>9</v>
      </c>
      <c r="C7" s="174">
        <v>0</v>
      </c>
      <c r="D7" s="174">
        <v>0</v>
      </c>
      <c r="E7" s="174">
        <f>+C7</f>
        <v>0</v>
      </c>
      <c r="F7" s="177">
        <f>+C7+D7-E7</f>
        <v>0</v>
      </c>
    </row>
    <row r="8" spans="1:8" x14ac:dyDescent="0.25">
      <c r="A8" s="80" t="s">
        <v>79</v>
      </c>
      <c r="B8" s="71" t="s">
        <v>11</v>
      </c>
      <c r="C8" s="288">
        <v>116410.25999999998</v>
      </c>
      <c r="D8" s="174"/>
      <c r="E8" s="176">
        <v>0</v>
      </c>
      <c r="F8" s="177">
        <f>+C8+D8-E8</f>
        <v>116410.25999999998</v>
      </c>
      <c r="G8" s="256"/>
      <c r="H8" s="176"/>
    </row>
    <row r="9" spans="1:8" x14ac:dyDescent="0.25">
      <c r="A9" s="80" t="s">
        <v>79</v>
      </c>
      <c r="B9" s="71" t="s">
        <v>117</v>
      </c>
      <c r="C9" s="174"/>
      <c r="D9" s="174"/>
      <c r="E9" s="174"/>
      <c r="F9" s="177">
        <f t="shared" ref="F9:F11" si="0">C9+D9-E9</f>
        <v>0</v>
      </c>
      <c r="G9" s="176"/>
      <c r="H9" s="176"/>
    </row>
    <row r="10" spans="1:8" x14ac:dyDescent="0.25">
      <c r="A10" s="80" t="s">
        <v>16</v>
      </c>
      <c r="B10" s="71" t="s">
        <v>14</v>
      </c>
      <c r="C10" s="174"/>
      <c r="D10" s="174"/>
      <c r="E10" s="174"/>
      <c r="F10" s="177">
        <f t="shared" si="0"/>
        <v>0</v>
      </c>
      <c r="H10" s="176"/>
    </row>
    <row r="11" spans="1:8" x14ac:dyDescent="0.25">
      <c r="A11" s="80" t="s">
        <v>217</v>
      </c>
      <c r="B11" s="71"/>
      <c r="C11" s="174"/>
      <c r="D11" s="174"/>
      <c r="E11" s="174"/>
      <c r="F11" s="177">
        <f t="shared" si="0"/>
        <v>0</v>
      </c>
    </row>
    <row r="12" spans="1:8" ht="22.5" customHeight="1" thickBot="1" x14ac:dyDescent="0.3">
      <c r="A12" s="83" t="s">
        <v>85</v>
      </c>
      <c r="B12" s="84" t="s">
        <v>86</v>
      </c>
      <c r="C12" s="175">
        <f>C6+C7+C8+C9+C10+C11</f>
        <v>116410.25999999998</v>
      </c>
      <c r="D12" s="175">
        <f>SUM(D6:D11)</f>
        <v>0</v>
      </c>
      <c r="E12" s="175">
        <f>SUM(E6:E11)</f>
        <v>0</v>
      </c>
      <c r="F12" s="178">
        <f t="shared" ref="F12" si="1">F6+F7+F8+F9+F10+F11</f>
        <v>116410.25999999998</v>
      </c>
    </row>
    <row r="14" spans="1:8" ht="15.75" customHeight="1" x14ac:dyDescent="0.25">
      <c r="B14" s="82"/>
      <c r="C14" s="82"/>
      <c r="D14" s="82"/>
      <c r="E14" s="82"/>
      <c r="F14" s="82"/>
    </row>
    <row r="15" spans="1:8" x14ac:dyDescent="0.25">
      <c r="A15" s="49"/>
      <c r="B15" s="50" t="s">
        <v>127</v>
      </c>
      <c r="C15" s="429" t="s">
        <v>501</v>
      </c>
      <c r="D15" s="430"/>
      <c r="E15" s="450" t="s">
        <v>138</v>
      </c>
      <c r="F15" s="450"/>
    </row>
    <row r="16" spans="1:8" x14ac:dyDescent="0.25">
      <c r="A16" s="49"/>
      <c r="B16" s="79" t="s">
        <v>161</v>
      </c>
      <c r="C16" s="432" t="s">
        <v>163</v>
      </c>
      <c r="D16" s="432"/>
      <c r="E16" s="432" t="s">
        <v>92</v>
      </c>
      <c r="F16" s="432"/>
    </row>
    <row r="17" spans="1:2" x14ac:dyDescent="0.25">
      <c r="A17" s="49"/>
      <c r="B17" s="50"/>
    </row>
    <row r="18" spans="1:2" x14ac:dyDescent="0.25">
      <c r="A18" s="449" t="s">
        <v>461</v>
      </c>
      <c r="B18" s="449"/>
    </row>
  </sheetData>
  <mergeCells count="12">
    <mergeCell ref="C15:D15"/>
    <mergeCell ref="E15:F15"/>
    <mergeCell ref="C16:D16"/>
    <mergeCell ref="E16:F16"/>
    <mergeCell ref="A18:B18"/>
    <mergeCell ref="A1:F1"/>
    <mergeCell ref="A3:A4"/>
    <mergeCell ref="B3:B4"/>
    <mergeCell ref="C3:C4"/>
    <mergeCell ref="F3:F4"/>
    <mergeCell ref="D3:D4"/>
    <mergeCell ref="E3:E4"/>
  </mergeCells>
  <pageMargins left="0.82677165354330717" right="0.23622047244094491" top="1.1417322834645669" bottom="0.55118110236220474" header="0.31496062992125984" footer="0.31496062992125984"/>
  <pageSetup paperSize="9" orientation="landscape" r:id="rId1"/>
  <rowBreaks count="1" manualBreakCount="1">
    <brk id="2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30"/>
  <sheetViews>
    <sheetView view="pageBreakPreview" zoomScale="98" zoomScaleNormal="100" zoomScaleSheetLayoutView="98" workbookViewId="0">
      <selection sqref="A1:J30"/>
    </sheetView>
  </sheetViews>
  <sheetFormatPr defaultRowHeight="15" x14ac:dyDescent="0.25"/>
  <cols>
    <col min="1" max="1" width="5.28515625" customWidth="1"/>
    <col min="2" max="2" width="25.5703125" customWidth="1"/>
    <col min="3" max="3" width="10.42578125" customWidth="1"/>
    <col min="4" max="4" width="13.28515625" customWidth="1"/>
    <col min="5" max="5" width="10.5703125" customWidth="1"/>
    <col min="6" max="6" width="14" customWidth="1"/>
    <col min="7" max="7" width="10.85546875" customWidth="1"/>
    <col min="8" max="8" width="14.42578125" customWidth="1"/>
    <col min="9" max="9" width="11.140625" customWidth="1"/>
    <col min="10" max="10" width="15.28515625" customWidth="1"/>
  </cols>
  <sheetData>
    <row r="1" spans="1:10" ht="27.75" customHeight="1" x14ac:dyDescent="0.25">
      <c r="A1" s="482" t="s">
        <v>178</v>
      </c>
      <c r="B1" s="482"/>
      <c r="C1" s="482"/>
      <c r="D1" s="482"/>
      <c r="E1" s="482"/>
      <c r="F1" s="482"/>
      <c r="G1" s="482"/>
      <c r="H1" s="482"/>
      <c r="I1" s="482"/>
      <c r="J1" s="482"/>
    </row>
    <row r="2" spans="1:10" ht="12.75" customHeight="1" thickBot="1" x14ac:dyDescent="0.3"/>
    <row r="3" spans="1:10" ht="38.25" customHeight="1" x14ac:dyDescent="0.25">
      <c r="A3" s="478" t="s">
        <v>0</v>
      </c>
      <c r="B3" s="484" t="s">
        <v>101</v>
      </c>
      <c r="C3" s="480" t="s">
        <v>168</v>
      </c>
      <c r="D3" s="480"/>
      <c r="E3" s="480" t="s">
        <v>169</v>
      </c>
      <c r="F3" s="480"/>
      <c r="G3" s="480" t="s">
        <v>170</v>
      </c>
      <c r="H3" s="480"/>
      <c r="I3" s="480" t="s">
        <v>171</v>
      </c>
      <c r="J3" s="458"/>
    </row>
    <row r="4" spans="1:10" x14ac:dyDescent="0.25">
      <c r="A4" s="479"/>
      <c r="B4" s="483"/>
      <c r="C4" s="483" t="s">
        <v>172</v>
      </c>
      <c r="D4" s="483" t="s">
        <v>173</v>
      </c>
      <c r="E4" s="483" t="s">
        <v>172</v>
      </c>
      <c r="F4" s="483" t="s">
        <v>173</v>
      </c>
      <c r="G4" s="483" t="s">
        <v>172</v>
      </c>
      <c r="H4" s="483" t="s">
        <v>173</v>
      </c>
      <c r="I4" s="113" t="s">
        <v>172</v>
      </c>
      <c r="J4" s="89" t="s">
        <v>173</v>
      </c>
    </row>
    <row r="5" spans="1:10" x14ac:dyDescent="0.25">
      <c r="A5" s="479"/>
      <c r="B5" s="483"/>
      <c r="C5" s="483"/>
      <c r="D5" s="483"/>
      <c r="E5" s="483"/>
      <c r="F5" s="483"/>
      <c r="G5" s="483"/>
      <c r="H5" s="483"/>
      <c r="I5" s="113" t="s">
        <v>174</v>
      </c>
      <c r="J5" s="89" t="s">
        <v>175</v>
      </c>
    </row>
    <row r="6" spans="1:10" ht="12" customHeight="1" thickBot="1" x14ac:dyDescent="0.3">
      <c r="A6" s="147">
        <v>1</v>
      </c>
      <c r="B6" s="148">
        <v>2</v>
      </c>
      <c r="C6" s="148">
        <v>3</v>
      </c>
      <c r="D6" s="148">
        <v>4</v>
      </c>
      <c r="E6" s="148">
        <v>5</v>
      </c>
      <c r="F6" s="148">
        <v>6</v>
      </c>
      <c r="G6" s="148">
        <v>7</v>
      </c>
      <c r="H6" s="148">
        <v>8</v>
      </c>
      <c r="I6" s="148">
        <v>9</v>
      </c>
      <c r="J6" s="149">
        <v>10</v>
      </c>
    </row>
    <row r="7" spans="1:10" ht="15" customHeight="1" x14ac:dyDescent="0.25">
      <c r="A7" s="143" t="s">
        <v>98</v>
      </c>
      <c r="B7" s="144" t="s">
        <v>176</v>
      </c>
      <c r="C7" s="183" t="s">
        <v>429</v>
      </c>
      <c r="D7" s="144"/>
      <c r="E7" s="144"/>
      <c r="F7" s="144"/>
      <c r="G7" s="144"/>
      <c r="H7" s="144"/>
      <c r="I7" s="145">
        <v>0</v>
      </c>
      <c r="J7" s="146">
        <f>D7+F7+H7</f>
        <v>0</v>
      </c>
    </row>
    <row r="8" spans="1:10" ht="15" customHeight="1" x14ac:dyDescent="0.25">
      <c r="A8" s="92" t="s">
        <v>7</v>
      </c>
      <c r="B8" s="29"/>
      <c r="C8" s="29"/>
      <c r="D8" s="29"/>
      <c r="E8" s="29"/>
      <c r="F8" s="29"/>
      <c r="G8" s="29"/>
      <c r="H8" s="29"/>
      <c r="I8" s="87">
        <f t="shared" ref="I8:I23" si="0">C8+E8+G8</f>
        <v>0</v>
      </c>
      <c r="J8" s="93">
        <f t="shared" ref="J8:J22" si="1">D8+F8+H8</f>
        <v>0</v>
      </c>
    </row>
    <row r="9" spans="1:10" ht="15" customHeight="1" x14ac:dyDescent="0.25">
      <c r="A9" s="92" t="s">
        <v>10</v>
      </c>
      <c r="B9" s="29"/>
      <c r="C9" s="29"/>
      <c r="D9" s="29"/>
      <c r="E9" s="29"/>
      <c r="F9" s="29"/>
      <c r="G9" s="29"/>
      <c r="H9" s="29"/>
      <c r="I9" s="87">
        <f t="shared" si="0"/>
        <v>0</v>
      </c>
      <c r="J9" s="93">
        <f t="shared" si="1"/>
        <v>0</v>
      </c>
    </row>
    <row r="10" spans="1:10" ht="15" customHeight="1" x14ac:dyDescent="0.25">
      <c r="A10" s="92"/>
      <c r="B10" s="29"/>
      <c r="C10" s="29"/>
      <c r="D10" s="29"/>
      <c r="E10" s="29"/>
      <c r="F10" s="29"/>
      <c r="G10" s="29"/>
      <c r="H10" s="29"/>
      <c r="I10" s="87">
        <f t="shared" si="0"/>
        <v>0</v>
      </c>
      <c r="J10" s="93">
        <f t="shared" si="1"/>
        <v>0</v>
      </c>
    </row>
    <row r="11" spans="1:10" ht="15" customHeight="1" x14ac:dyDescent="0.25">
      <c r="A11" s="92" t="s">
        <v>71</v>
      </c>
      <c r="B11" s="29" t="s">
        <v>177</v>
      </c>
      <c r="C11" s="29"/>
      <c r="D11" s="29"/>
      <c r="E11" s="29"/>
      <c r="F11" s="29"/>
      <c r="G11" s="29"/>
      <c r="H11" s="29"/>
      <c r="I11" s="87">
        <f t="shared" si="0"/>
        <v>0</v>
      </c>
      <c r="J11" s="93">
        <f t="shared" si="1"/>
        <v>0</v>
      </c>
    </row>
    <row r="12" spans="1:10" ht="15" customHeight="1" x14ac:dyDescent="0.25">
      <c r="A12" s="94" t="s">
        <v>112</v>
      </c>
      <c r="B12" s="29"/>
      <c r="C12" s="29"/>
      <c r="D12" s="29"/>
      <c r="E12" s="29"/>
      <c r="F12" s="29"/>
      <c r="G12" s="29"/>
      <c r="H12" s="29"/>
      <c r="I12" s="87">
        <f t="shared" si="0"/>
        <v>0</v>
      </c>
      <c r="J12" s="93">
        <f t="shared" si="1"/>
        <v>0</v>
      </c>
    </row>
    <row r="13" spans="1:10" ht="15" customHeight="1" x14ac:dyDescent="0.25">
      <c r="A13" s="94" t="s">
        <v>115</v>
      </c>
      <c r="B13" s="29"/>
      <c r="C13" s="29"/>
      <c r="D13" s="29"/>
      <c r="E13" s="29"/>
      <c r="F13" s="29"/>
      <c r="G13" s="29"/>
      <c r="H13" s="29"/>
      <c r="I13" s="87">
        <f t="shared" si="0"/>
        <v>0</v>
      </c>
      <c r="J13" s="93">
        <f t="shared" si="1"/>
        <v>0</v>
      </c>
    </row>
    <row r="14" spans="1:10" ht="15" customHeight="1" x14ac:dyDescent="0.25">
      <c r="A14" s="94"/>
      <c r="B14" s="29"/>
      <c r="C14" s="29"/>
      <c r="D14" s="29"/>
      <c r="E14" s="29"/>
      <c r="F14" s="29"/>
      <c r="G14" s="29"/>
      <c r="H14" s="29"/>
      <c r="I14" s="87">
        <f t="shared" si="0"/>
        <v>0</v>
      </c>
      <c r="J14" s="93">
        <f t="shared" si="1"/>
        <v>0</v>
      </c>
    </row>
    <row r="15" spans="1:10" ht="15" customHeight="1" x14ac:dyDescent="0.25">
      <c r="A15" s="94" t="s">
        <v>23</v>
      </c>
      <c r="B15" s="29" t="s">
        <v>246</v>
      </c>
      <c r="C15" s="29"/>
      <c r="D15" s="29"/>
      <c r="E15" s="29"/>
      <c r="F15" s="29"/>
      <c r="G15" s="29"/>
      <c r="H15" s="29"/>
      <c r="I15" s="87">
        <f t="shared" si="0"/>
        <v>0</v>
      </c>
      <c r="J15" s="93">
        <f t="shared" si="1"/>
        <v>0</v>
      </c>
    </row>
    <row r="16" spans="1:10" ht="15" customHeight="1" x14ac:dyDescent="0.25">
      <c r="A16" s="94" t="s">
        <v>179</v>
      </c>
      <c r="B16" s="29"/>
      <c r="C16" s="29"/>
      <c r="D16" s="29"/>
      <c r="E16" s="29"/>
      <c r="F16" s="29"/>
      <c r="G16" s="29"/>
      <c r="H16" s="29"/>
      <c r="I16" s="87">
        <f t="shared" si="0"/>
        <v>0</v>
      </c>
      <c r="J16" s="93">
        <f t="shared" si="1"/>
        <v>0</v>
      </c>
    </row>
    <row r="17" spans="1:12" ht="15" customHeight="1" x14ac:dyDescent="0.25">
      <c r="A17" s="94" t="s">
        <v>180</v>
      </c>
      <c r="B17" s="29"/>
      <c r="C17" s="29"/>
      <c r="D17" s="29"/>
      <c r="E17" s="29"/>
      <c r="F17" s="29"/>
      <c r="G17" s="29"/>
      <c r="H17" s="29"/>
      <c r="I17" s="87">
        <f t="shared" si="0"/>
        <v>0</v>
      </c>
      <c r="J17" s="93">
        <f t="shared" si="1"/>
        <v>0</v>
      </c>
    </row>
    <row r="18" spans="1:12" ht="15" customHeight="1" x14ac:dyDescent="0.25">
      <c r="A18" s="92"/>
      <c r="B18" s="29"/>
      <c r="C18" s="29"/>
      <c r="D18" s="29"/>
      <c r="E18" s="29"/>
      <c r="F18" s="29"/>
      <c r="G18" s="29"/>
      <c r="H18" s="29"/>
      <c r="I18" s="87">
        <f t="shared" si="0"/>
        <v>0</v>
      </c>
      <c r="J18" s="93">
        <f t="shared" si="1"/>
        <v>0</v>
      </c>
    </row>
    <row r="19" spans="1:12" ht="15" customHeight="1" x14ac:dyDescent="0.25">
      <c r="A19" s="92" t="s">
        <v>118</v>
      </c>
      <c r="B19" s="29" t="s">
        <v>156</v>
      </c>
      <c r="C19" s="29"/>
      <c r="D19" s="29"/>
      <c r="E19" s="29"/>
      <c r="F19" s="29"/>
      <c r="G19" s="29"/>
      <c r="H19" s="29"/>
      <c r="I19" s="87">
        <f t="shared" si="0"/>
        <v>0</v>
      </c>
      <c r="J19" s="93">
        <f t="shared" si="1"/>
        <v>0</v>
      </c>
    </row>
    <row r="20" spans="1:12" ht="15" customHeight="1" x14ac:dyDescent="0.25">
      <c r="A20" s="92" t="s">
        <v>181</v>
      </c>
      <c r="B20" s="29"/>
      <c r="C20" s="29"/>
      <c r="D20" s="29"/>
      <c r="E20" s="29"/>
      <c r="F20" s="29"/>
      <c r="G20" s="29"/>
      <c r="H20" s="29"/>
      <c r="I20" s="87">
        <f t="shared" si="0"/>
        <v>0</v>
      </c>
      <c r="J20" s="93">
        <f t="shared" si="1"/>
        <v>0</v>
      </c>
    </row>
    <row r="21" spans="1:12" ht="15" customHeight="1" x14ac:dyDescent="0.25">
      <c r="A21" s="94" t="s">
        <v>182</v>
      </c>
      <c r="B21" s="29"/>
      <c r="C21" s="29"/>
      <c r="D21" s="29"/>
      <c r="E21" s="29"/>
      <c r="F21" s="29"/>
      <c r="G21" s="29"/>
      <c r="H21" s="29"/>
      <c r="I21" s="87">
        <f t="shared" si="0"/>
        <v>0</v>
      </c>
      <c r="J21" s="93">
        <f t="shared" si="1"/>
        <v>0</v>
      </c>
    </row>
    <row r="22" spans="1:12" ht="15.75" thickBot="1" x14ac:dyDescent="0.3">
      <c r="A22" s="135"/>
      <c r="B22" s="136"/>
      <c r="C22" s="136"/>
      <c r="D22" s="136"/>
      <c r="E22" s="136"/>
      <c r="F22" s="136"/>
      <c r="G22" s="136"/>
      <c r="H22" s="136"/>
      <c r="I22" s="137">
        <f t="shared" si="0"/>
        <v>0</v>
      </c>
      <c r="J22" s="138">
        <f t="shared" si="1"/>
        <v>0</v>
      </c>
    </row>
    <row r="23" spans="1:12" ht="21.75" customHeight="1" thickBot="1" x14ac:dyDescent="0.3">
      <c r="A23" s="139"/>
      <c r="B23" s="140" t="s">
        <v>183</v>
      </c>
      <c r="C23" s="141">
        <v>0</v>
      </c>
      <c r="D23" s="141">
        <f>D19+D15+D11+D7</f>
        <v>0</v>
      </c>
      <c r="E23" s="141">
        <f t="shared" ref="E23:J23" si="2">E19+E15+E11+E7</f>
        <v>0</v>
      </c>
      <c r="F23" s="141">
        <f t="shared" si="2"/>
        <v>0</v>
      </c>
      <c r="G23" s="141">
        <f t="shared" si="2"/>
        <v>0</v>
      </c>
      <c r="H23" s="141">
        <f t="shared" si="2"/>
        <v>0</v>
      </c>
      <c r="I23" s="141">
        <f t="shared" si="0"/>
        <v>0</v>
      </c>
      <c r="J23" s="142">
        <f t="shared" si="2"/>
        <v>0</v>
      </c>
    </row>
    <row r="24" spans="1:12" x14ac:dyDescent="0.25">
      <c r="A24" s="85"/>
      <c r="B24" s="85"/>
      <c r="C24" s="85"/>
      <c r="D24" s="85"/>
      <c r="E24" s="85"/>
      <c r="F24" s="85"/>
      <c r="G24" s="85"/>
      <c r="H24" s="85"/>
      <c r="I24" s="85"/>
      <c r="J24" s="85"/>
    </row>
    <row r="25" spans="1:12" x14ac:dyDescent="0.25">
      <c r="A25" s="85"/>
      <c r="B25" s="85"/>
      <c r="C25" s="85"/>
      <c r="D25" s="85"/>
      <c r="E25" s="85"/>
      <c r="F25" s="85"/>
      <c r="G25" s="85"/>
      <c r="H25" s="85"/>
      <c r="I25" s="85"/>
      <c r="J25" s="85"/>
    </row>
    <row r="26" spans="1:12" x14ac:dyDescent="0.25">
      <c r="A26" s="85"/>
      <c r="B26" s="85"/>
      <c r="C26" s="85"/>
      <c r="D26" s="85"/>
      <c r="E26" s="85"/>
      <c r="F26" s="85"/>
      <c r="G26" s="85"/>
      <c r="H26" s="85"/>
      <c r="I26" s="85"/>
      <c r="J26" s="85"/>
    </row>
    <row r="27" spans="1:12" ht="15" customHeight="1" x14ac:dyDescent="0.25">
      <c r="A27" s="49"/>
      <c r="B27" s="50" t="s">
        <v>127</v>
      </c>
      <c r="C27" s="50"/>
      <c r="D27" s="429" t="s">
        <v>501</v>
      </c>
      <c r="E27" s="430"/>
      <c r="F27" s="430"/>
      <c r="G27" s="64"/>
      <c r="H27" s="64"/>
      <c r="I27" s="59" t="s">
        <v>128</v>
      </c>
    </row>
    <row r="28" spans="1:12" ht="15" customHeight="1" x14ac:dyDescent="0.25">
      <c r="A28" s="49"/>
      <c r="B28" s="52" t="s">
        <v>129</v>
      </c>
      <c r="C28" s="50"/>
      <c r="D28" s="432" t="s">
        <v>89</v>
      </c>
      <c r="E28" s="432"/>
      <c r="F28" s="432"/>
      <c r="G28" s="65"/>
      <c r="H28" s="65"/>
      <c r="I28" s="88" t="s">
        <v>92</v>
      </c>
      <c r="K28" s="88"/>
      <c r="L28" s="88"/>
    </row>
    <row r="29" spans="1:12" x14ac:dyDescent="0.25">
      <c r="A29" s="49"/>
      <c r="B29" s="50"/>
      <c r="C29" s="50"/>
      <c r="D29" s="51"/>
      <c r="E29" s="51"/>
      <c r="F29" s="51"/>
      <c r="G29" s="51"/>
      <c r="H29" s="51"/>
      <c r="I29" s="48"/>
    </row>
    <row r="30" spans="1:12" ht="30" customHeight="1" x14ac:dyDescent="0.25">
      <c r="A30" s="433" t="s">
        <v>461</v>
      </c>
      <c r="B30" s="433"/>
      <c r="C30" s="50"/>
      <c r="D30" s="51"/>
      <c r="E30" s="51"/>
      <c r="F30" s="51"/>
      <c r="G30" s="51"/>
      <c r="H30" s="51"/>
      <c r="I30" s="48"/>
    </row>
  </sheetData>
  <mergeCells count="16">
    <mergeCell ref="A30:B30"/>
    <mergeCell ref="D27:F27"/>
    <mergeCell ref="D28:F28"/>
    <mergeCell ref="A1:J1"/>
    <mergeCell ref="G4:G5"/>
    <mergeCell ref="H4:H5"/>
    <mergeCell ref="C3:D3"/>
    <mergeCell ref="E3:F3"/>
    <mergeCell ref="G3:H3"/>
    <mergeCell ref="I3:J3"/>
    <mergeCell ref="A3:A5"/>
    <mergeCell ref="B3:B5"/>
    <mergeCell ref="C4:C5"/>
    <mergeCell ref="D4:D5"/>
    <mergeCell ref="E4:E5"/>
    <mergeCell ref="F4:F5"/>
  </mergeCells>
  <pageMargins left="0.70866141732283472" right="0.70866141732283472" top="0.74803149606299213" bottom="0.55118110236220474" header="0.31496062992125984" footer="0.31496062992125984"/>
  <pageSetup paperSize="9" scale="9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18"/>
  <sheetViews>
    <sheetView zoomScaleNormal="100" workbookViewId="0">
      <selection sqref="A1:H18"/>
    </sheetView>
  </sheetViews>
  <sheetFormatPr defaultRowHeight="15" x14ac:dyDescent="0.25"/>
  <cols>
    <col min="1" max="1" width="3.85546875" customWidth="1"/>
    <col min="2" max="2" width="27" customWidth="1"/>
    <col min="3" max="3" width="17.140625" customWidth="1"/>
    <col min="4" max="4" width="14.140625" customWidth="1"/>
    <col min="5" max="7" width="14.7109375" customWidth="1"/>
    <col min="8" max="8" width="18.140625" customWidth="1"/>
    <col min="9" max="9" width="9.28515625" bestFit="1" customWidth="1"/>
    <col min="10" max="10" width="10.42578125" bestFit="1" customWidth="1"/>
    <col min="11" max="11" width="9.28515625" bestFit="1" customWidth="1"/>
    <col min="12" max="12" width="10.42578125" bestFit="1" customWidth="1"/>
  </cols>
  <sheetData>
    <row r="1" spans="1:14" ht="33.75" customHeight="1" x14ac:dyDescent="0.25">
      <c r="A1" s="485" t="s">
        <v>295</v>
      </c>
      <c r="B1" s="485"/>
      <c r="C1" s="485"/>
      <c r="D1" s="485"/>
      <c r="E1" s="485"/>
      <c r="F1" s="485"/>
      <c r="G1" s="485"/>
      <c r="H1" s="485"/>
    </row>
    <row r="2" spans="1:14" ht="15.75" thickBot="1" x14ac:dyDescent="0.3"/>
    <row r="3" spans="1:14" ht="31.5" customHeight="1" x14ac:dyDescent="0.25">
      <c r="A3" s="470" t="s">
        <v>82</v>
      </c>
      <c r="B3" s="460" t="s">
        <v>132</v>
      </c>
      <c r="C3" s="460" t="s">
        <v>133</v>
      </c>
      <c r="D3" s="460" t="s">
        <v>134</v>
      </c>
      <c r="E3" s="460" t="s">
        <v>135</v>
      </c>
      <c r="F3" s="460"/>
      <c r="G3" s="460"/>
      <c r="H3" s="468" t="s">
        <v>137</v>
      </c>
    </row>
    <row r="4" spans="1:14" ht="78" customHeight="1" x14ac:dyDescent="0.25">
      <c r="A4" s="471"/>
      <c r="B4" s="461"/>
      <c r="C4" s="461"/>
      <c r="D4" s="461"/>
      <c r="E4" s="60" t="s">
        <v>87</v>
      </c>
      <c r="F4" s="61" t="s">
        <v>136</v>
      </c>
      <c r="G4" s="61" t="s">
        <v>280</v>
      </c>
      <c r="H4" s="469"/>
    </row>
    <row r="5" spans="1:14" x14ac:dyDescent="0.25">
      <c r="A5" s="66">
        <v>1</v>
      </c>
      <c r="B5" s="63">
        <v>2</v>
      </c>
      <c r="C5" s="62">
        <v>3</v>
      </c>
      <c r="D5" s="63">
        <v>4</v>
      </c>
      <c r="E5" s="62">
        <v>5</v>
      </c>
      <c r="F5" s="63">
        <v>6</v>
      </c>
      <c r="G5" s="62">
        <v>7</v>
      </c>
      <c r="H5" s="67">
        <v>8</v>
      </c>
    </row>
    <row r="6" spans="1:14" ht="27.75" customHeight="1" x14ac:dyDescent="0.25">
      <c r="A6" s="68">
        <v>1</v>
      </c>
      <c r="B6" s="179" t="s">
        <v>430</v>
      </c>
      <c r="C6" s="288">
        <v>125285.23</v>
      </c>
      <c r="D6" s="288">
        <v>0</v>
      </c>
      <c r="E6" s="288"/>
      <c r="F6" s="290">
        <v>6146.08</v>
      </c>
      <c r="G6" s="288">
        <f>+E6+F6</f>
        <v>6146.08</v>
      </c>
      <c r="H6" s="291">
        <f>+C6+D6-G6</f>
        <v>119139.15</v>
      </c>
      <c r="J6" s="176" t="s">
        <v>464</v>
      </c>
      <c r="K6" s="176"/>
      <c r="N6" s="176"/>
    </row>
    <row r="7" spans="1:14" ht="18.75" customHeight="1" x14ac:dyDescent="0.25">
      <c r="A7" s="68">
        <v>2</v>
      </c>
      <c r="B7" s="179" t="s">
        <v>431</v>
      </c>
      <c r="C7" s="288">
        <v>75174.77</v>
      </c>
      <c r="D7" s="288">
        <v>4620.21</v>
      </c>
      <c r="E7" s="292"/>
      <c r="F7" s="293">
        <v>14102.38</v>
      </c>
      <c r="G7" s="288">
        <f>+E7+F7</f>
        <v>14102.38</v>
      </c>
      <c r="H7" s="291">
        <f>+C7+D7-G7</f>
        <v>65692.600000000006</v>
      </c>
      <c r="J7" s="176" t="s">
        <v>465</v>
      </c>
    </row>
    <row r="8" spans="1:14" ht="21" customHeight="1" x14ac:dyDescent="0.25">
      <c r="A8" s="68">
        <v>3</v>
      </c>
      <c r="B8" s="179" t="s">
        <v>432</v>
      </c>
      <c r="C8" s="288">
        <v>85.6</v>
      </c>
      <c r="D8" s="288">
        <v>16</v>
      </c>
      <c r="E8" s="288"/>
      <c r="F8" s="290">
        <v>0</v>
      </c>
      <c r="G8" s="288">
        <f>+E8+F8</f>
        <v>0</v>
      </c>
      <c r="H8" s="291">
        <f>+C8+D8-G8</f>
        <v>101.6</v>
      </c>
      <c r="J8" s="176" t="s">
        <v>466</v>
      </c>
    </row>
    <row r="9" spans="1:14" x14ac:dyDescent="0.25">
      <c r="A9" s="68"/>
      <c r="B9" s="179"/>
      <c r="C9" s="288">
        <v>0</v>
      </c>
      <c r="D9" s="288"/>
      <c r="E9" s="288"/>
      <c r="F9" s="288"/>
      <c r="G9" s="288">
        <f t="shared" ref="G9" si="0">+E9+F9</f>
        <v>0</v>
      </c>
      <c r="H9" s="291">
        <f t="shared" ref="H9" si="1">+C9+D9-G9</f>
        <v>0</v>
      </c>
    </row>
    <row r="10" spans="1:14" x14ac:dyDescent="0.25">
      <c r="A10" s="68"/>
      <c r="B10" s="179"/>
      <c r="C10" s="288"/>
      <c r="D10" s="288"/>
      <c r="E10" s="288"/>
      <c r="F10" s="288"/>
      <c r="G10" s="288"/>
      <c r="H10" s="291"/>
    </row>
    <row r="11" spans="1:14" ht="15.75" thickBot="1" x14ac:dyDescent="0.3">
      <c r="A11" s="69" t="s">
        <v>85</v>
      </c>
      <c r="B11" s="70" t="s">
        <v>86</v>
      </c>
      <c r="C11" s="294">
        <f>SUM(C6:C10)</f>
        <v>200545.6</v>
      </c>
      <c r="D11" s="294">
        <f>SUM(D6:D10)</f>
        <v>4636.21</v>
      </c>
      <c r="E11" s="294">
        <f t="shared" ref="E11" si="2">SUM(E6:E10)</f>
        <v>0</v>
      </c>
      <c r="F11" s="294">
        <f>SUM(F6:F10)</f>
        <v>20248.46</v>
      </c>
      <c r="G11" s="294">
        <f>SUM(G6:G10)</f>
        <v>20248.46</v>
      </c>
      <c r="H11" s="294">
        <f>SUM(H6:H10)</f>
        <v>184933.35</v>
      </c>
      <c r="J11" s="176"/>
    </row>
    <row r="12" spans="1:14" ht="17.25" customHeight="1" x14ac:dyDescent="0.25">
      <c r="C12" s="176"/>
    </row>
    <row r="13" spans="1:14" ht="17.25" customHeight="1" x14ac:dyDescent="0.25">
      <c r="B13" s="11"/>
      <c r="C13" s="176"/>
    </row>
    <row r="14" spans="1:14" ht="17.25" customHeight="1" x14ac:dyDescent="0.25">
      <c r="B14" s="25"/>
    </row>
    <row r="15" spans="1:14" ht="25.5" customHeight="1" x14ac:dyDescent="0.25">
      <c r="A15" s="49"/>
      <c r="B15" s="50" t="s">
        <v>127</v>
      </c>
      <c r="D15" s="429" t="s">
        <v>501</v>
      </c>
      <c r="E15" s="430"/>
      <c r="F15" s="64"/>
      <c r="G15" s="450" t="s">
        <v>138</v>
      </c>
      <c r="H15" s="450"/>
    </row>
    <row r="16" spans="1:14" ht="15" customHeight="1" x14ac:dyDescent="0.25">
      <c r="A16" s="49"/>
      <c r="B16" s="52" t="s">
        <v>129</v>
      </c>
      <c r="D16" s="450" t="s">
        <v>89</v>
      </c>
      <c r="E16" s="450"/>
      <c r="F16" s="65"/>
      <c r="G16" s="432" t="s">
        <v>92</v>
      </c>
      <c r="H16" s="432"/>
    </row>
    <row r="17" spans="1:2" x14ac:dyDescent="0.25">
      <c r="A17" s="49"/>
      <c r="B17" s="50"/>
    </row>
    <row r="18" spans="1:2" ht="27.75" customHeight="1" x14ac:dyDescent="0.25">
      <c r="A18" s="433" t="s">
        <v>461</v>
      </c>
      <c r="B18" s="433"/>
    </row>
  </sheetData>
  <mergeCells count="12">
    <mergeCell ref="A1:H1"/>
    <mergeCell ref="D3:D4"/>
    <mergeCell ref="E3:G3"/>
    <mergeCell ref="A18:B18"/>
    <mergeCell ref="D15:E15"/>
    <mergeCell ref="D16:E16"/>
    <mergeCell ref="G15:H15"/>
    <mergeCell ref="G16:H16"/>
    <mergeCell ref="A3:A4"/>
    <mergeCell ref="B3:B4"/>
    <mergeCell ref="C3:C4"/>
    <mergeCell ref="H3:H4"/>
  </mergeCells>
  <pageMargins left="1.1023622047244095" right="0.70866141732283472" top="1.3385826771653544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20"/>
  <sheetViews>
    <sheetView view="pageBreakPreview" zoomScale="95" zoomScaleNormal="100" zoomScaleSheetLayoutView="95" workbookViewId="0">
      <selection sqref="A1:H20"/>
    </sheetView>
  </sheetViews>
  <sheetFormatPr defaultRowHeight="15" x14ac:dyDescent="0.25"/>
  <cols>
    <col min="1" max="1" width="4" customWidth="1"/>
    <col min="2" max="2" width="24.7109375" customWidth="1"/>
    <col min="3" max="3" width="17.85546875" customWidth="1"/>
    <col min="4" max="4" width="19.5703125" customWidth="1"/>
    <col min="5" max="5" width="15.42578125" customWidth="1"/>
    <col min="6" max="6" width="16.42578125" customWidth="1"/>
    <col min="7" max="7" width="16" customWidth="1"/>
    <col min="8" max="8" width="18.7109375" customWidth="1"/>
  </cols>
  <sheetData>
    <row r="2" spans="1:8" ht="28.5" customHeight="1" x14ac:dyDescent="0.25">
      <c r="A2" s="150" t="s">
        <v>184</v>
      </c>
      <c r="B2" s="13"/>
      <c r="C2" s="13"/>
      <c r="D2" s="13"/>
      <c r="E2" s="13"/>
      <c r="F2" s="13"/>
      <c r="G2" s="13"/>
      <c r="H2" s="13"/>
    </row>
    <row r="3" spans="1:8" ht="15.75" thickBot="1" x14ac:dyDescent="0.3">
      <c r="A3" s="14"/>
      <c r="B3" s="15"/>
      <c r="C3" s="15"/>
      <c r="D3" s="13"/>
      <c r="E3" s="13"/>
      <c r="F3" s="13"/>
      <c r="G3" s="13"/>
      <c r="H3" s="13"/>
    </row>
    <row r="4" spans="1:8" ht="24" customHeight="1" x14ac:dyDescent="0.25">
      <c r="A4" s="488" t="s">
        <v>0</v>
      </c>
      <c r="B4" s="490" t="s">
        <v>287</v>
      </c>
      <c r="C4" s="490" t="s">
        <v>185</v>
      </c>
      <c r="D4" s="490" t="s">
        <v>186</v>
      </c>
      <c r="E4" s="492" t="s">
        <v>166</v>
      </c>
      <c r="F4" s="493"/>
      <c r="G4" s="494"/>
      <c r="H4" s="486" t="s">
        <v>190</v>
      </c>
    </row>
    <row r="5" spans="1:8" ht="49.5" customHeight="1" x14ac:dyDescent="0.25">
      <c r="A5" s="489"/>
      <c r="B5" s="491"/>
      <c r="C5" s="491"/>
      <c r="D5" s="491"/>
      <c r="E5" s="23" t="s">
        <v>187</v>
      </c>
      <c r="F5" s="23" t="s">
        <v>188</v>
      </c>
      <c r="G5" s="23" t="s">
        <v>189</v>
      </c>
      <c r="H5" s="487"/>
    </row>
    <row r="6" spans="1:8" ht="15" customHeight="1" x14ac:dyDescent="0.25">
      <c r="A6" s="96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7">
        <v>8</v>
      </c>
    </row>
    <row r="7" spans="1:8" ht="17.45" customHeight="1" x14ac:dyDescent="0.25">
      <c r="A7" s="95" t="s">
        <v>6</v>
      </c>
      <c r="B7" s="16" t="s">
        <v>264</v>
      </c>
      <c r="C7" s="16"/>
      <c r="D7" s="19"/>
      <c r="E7" s="19"/>
      <c r="F7" s="19"/>
      <c r="G7" s="19"/>
      <c r="H7" s="20">
        <f t="shared" ref="H7:H14" si="0">SUM(D7:G7)</f>
        <v>0</v>
      </c>
    </row>
    <row r="8" spans="1:8" ht="17.45" customHeight="1" x14ac:dyDescent="0.25">
      <c r="A8" s="95" t="s">
        <v>71</v>
      </c>
      <c r="B8" s="16"/>
      <c r="C8" s="5"/>
      <c r="D8" s="5"/>
      <c r="E8" s="5"/>
      <c r="F8" s="5"/>
      <c r="G8" s="5"/>
      <c r="H8" s="20">
        <f>SUM(D8:G8)</f>
        <v>0</v>
      </c>
    </row>
    <row r="9" spans="1:8" ht="17.45" customHeight="1" x14ac:dyDescent="0.25">
      <c r="A9" s="95" t="s">
        <v>79</v>
      </c>
      <c r="B9" s="24"/>
      <c r="C9" s="7"/>
      <c r="D9" s="21"/>
      <c r="E9" s="21"/>
      <c r="F9" s="21"/>
      <c r="G9" s="21"/>
      <c r="H9" s="20">
        <f t="shared" si="0"/>
        <v>0</v>
      </c>
    </row>
    <row r="10" spans="1:8" ht="17.45" customHeight="1" x14ac:dyDescent="0.25">
      <c r="A10" s="95" t="s">
        <v>16</v>
      </c>
      <c r="B10" s="24"/>
      <c r="C10" s="7"/>
      <c r="D10" s="21"/>
      <c r="E10" s="21"/>
      <c r="F10" s="21"/>
      <c r="G10" s="21"/>
      <c r="H10" s="20">
        <f t="shared" si="0"/>
        <v>0</v>
      </c>
    </row>
    <row r="11" spans="1:8" ht="17.45" customHeight="1" x14ac:dyDescent="0.25">
      <c r="A11" s="95" t="s">
        <v>17</v>
      </c>
      <c r="B11" s="16"/>
      <c r="C11" s="5"/>
      <c r="D11" s="5"/>
      <c r="E11" s="5"/>
      <c r="F11" s="5"/>
      <c r="G11" s="5"/>
      <c r="H11" s="20">
        <f t="shared" si="0"/>
        <v>0</v>
      </c>
    </row>
    <row r="12" spans="1:8" ht="17.45" customHeight="1" x14ac:dyDescent="0.25">
      <c r="A12" s="6"/>
      <c r="B12" s="24"/>
      <c r="C12" s="7"/>
      <c r="D12" s="21"/>
      <c r="E12" s="21"/>
      <c r="F12" s="21"/>
      <c r="G12" s="21"/>
      <c r="H12" s="20">
        <f t="shared" si="0"/>
        <v>0</v>
      </c>
    </row>
    <row r="13" spans="1:8" ht="17.45" customHeight="1" x14ac:dyDescent="0.25">
      <c r="A13" s="6"/>
      <c r="B13" s="18"/>
      <c r="C13" s="7"/>
      <c r="D13" s="21"/>
      <c r="E13" s="21"/>
      <c r="F13" s="21"/>
      <c r="G13" s="21"/>
      <c r="H13" s="20">
        <f t="shared" si="0"/>
        <v>0</v>
      </c>
    </row>
    <row r="14" spans="1:8" ht="17.45" customHeight="1" thickBot="1" x14ac:dyDescent="0.3">
      <c r="A14" s="8"/>
      <c r="B14" s="17" t="s">
        <v>183</v>
      </c>
      <c r="C14" s="9">
        <f>C7+C8-C11</f>
        <v>0</v>
      </c>
      <c r="D14" s="9">
        <f>D7+D8-D11</f>
        <v>0</v>
      </c>
      <c r="E14" s="9">
        <f>E7+E8-E11</f>
        <v>0</v>
      </c>
      <c r="F14" s="9">
        <f>F7+F8-F11</f>
        <v>0</v>
      </c>
      <c r="G14" s="9">
        <f>G7+G8-G11</f>
        <v>0</v>
      </c>
      <c r="H14" s="22">
        <f t="shared" si="0"/>
        <v>0</v>
      </c>
    </row>
    <row r="17" spans="1:8" ht="15" customHeight="1" x14ac:dyDescent="0.25">
      <c r="A17" s="49"/>
      <c r="B17" s="50" t="s">
        <v>127</v>
      </c>
      <c r="C17" s="429" t="s">
        <v>501</v>
      </c>
      <c r="D17" s="430"/>
      <c r="E17" s="430"/>
      <c r="F17" s="64"/>
      <c r="G17" s="450" t="s">
        <v>138</v>
      </c>
      <c r="H17" s="450"/>
    </row>
    <row r="18" spans="1:8" x14ac:dyDescent="0.25">
      <c r="A18" s="49"/>
      <c r="B18" s="79" t="s">
        <v>161</v>
      </c>
      <c r="C18" s="432" t="s">
        <v>163</v>
      </c>
      <c r="D18" s="432"/>
      <c r="E18" s="432"/>
      <c r="F18" s="65"/>
      <c r="G18" s="432" t="s">
        <v>92</v>
      </c>
      <c r="H18" s="432"/>
    </row>
    <row r="19" spans="1:8" x14ac:dyDescent="0.25">
      <c r="A19" s="49"/>
      <c r="B19" s="50"/>
    </row>
    <row r="20" spans="1:8" ht="28.5" customHeight="1" x14ac:dyDescent="0.25">
      <c r="A20" s="433" t="s">
        <v>461</v>
      </c>
      <c r="B20" s="433"/>
    </row>
  </sheetData>
  <mergeCells count="11">
    <mergeCell ref="G17:H17"/>
    <mergeCell ref="G18:H18"/>
    <mergeCell ref="C17:E17"/>
    <mergeCell ref="C18:E18"/>
    <mergeCell ref="A20:B20"/>
    <mergeCell ref="H4:H5"/>
    <mergeCell ref="A4:A5"/>
    <mergeCell ref="B4:B5"/>
    <mergeCell ref="C4:C5"/>
    <mergeCell ref="D4:D5"/>
    <mergeCell ref="E4:G4"/>
  </mergeCells>
  <pageMargins left="0.62992125984251968" right="0.23622047244094491" top="1.3385826771653544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J22"/>
  <sheetViews>
    <sheetView view="pageBreakPreview" zoomScale="91" zoomScaleNormal="100" zoomScaleSheetLayoutView="91" workbookViewId="0">
      <selection activeCell="B1" sqref="A1:J22"/>
    </sheetView>
  </sheetViews>
  <sheetFormatPr defaultRowHeight="15" x14ac:dyDescent="0.25"/>
  <cols>
    <col min="1" max="1" width="4.42578125" customWidth="1"/>
    <col min="2" max="2" width="27.5703125" customWidth="1"/>
    <col min="3" max="3" width="13.7109375" customWidth="1"/>
    <col min="4" max="4" width="12.5703125" customWidth="1"/>
    <col min="5" max="5" width="12.85546875" customWidth="1"/>
    <col min="6" max="7" width="13" customWidth="1"/>
    <col min="8" max="8" width="13.140625" customWidth="1"/>
    <col min="9" max="9" width="13.28515625" customWidth="1"/>
    <col min="10" max="10" width="14.140625" customWidth="1"/>
  </cols>
  <sheetData>
    <row r="2" spans="1:10" ht="15.75" x14ac:dyDescent="0.25">
      <c r="A2" s="495" t="s">
        <v>191</v>
      </c>
      <c r="B2" s="495"/>
      <c r="C2" s="495"/>
      <c r="D2" s="495"/>
      <c r="E2" s="495"/>
      <c r="F2" s="495"/>
      <c r="G2" s="495"/>
      <c r="H2" s="495"/>
      <c r="I2" s="495"/>
      <c r="J2" s="495"/>
    </row>
    <row r="3" spans="1:10" ht="15.75" thickBot="1" x14ac:dyDescent="0.3"/>
    <row r="4" spans="1:10" ht="15" customHeight="1" x14ac:dyDescent="0.25">
      <c r="A4" s="506" t="s">
        <v>0</v>
      </c>
      <c r="B4" s="456" t="s">
        <v>192</v>
      </c>
      <c r="C4" s="496" t="s">
        <v>1</v>
      </c>
      <c r="D4" s="497"/>
      <c r="E4" s="497"/>
      <c r="F4" s="497"/>
      <c r="G4" s="497"/>
      <c r="H4" s="498"/>
      <c r="I4" s="504" t="s">
        <v>2</v>
      </c>
      <c r="J4" s="505"/>
    </row>
    <row r="5" spans="1:10" x14ac:dyDescent="0.25">
      <c r="A5" s="507"/>
      <c r="B5" s="509"/>
      <c r="C5" s="499" t="s">
        <v>193</v>
      </c>
      <c r="D5" s="500"/>
      <c r="E5" s="499" t="s">
        <v>194</v>
      </c>
      <c r="F5" s="500"/>
      <c r="G5" s="499" t="s">
        <v>195</v>
      </c>
      <c r="H5" s="500"/>
      <c r="I5" s="501"/>
      <c r="J5" s="503"/>
    </row>
    <row r="6" spans="1:10" ht="17.25" customHeight="1" x14ac:dyDescent="0.25">
      <c r="A6" s="507"/>
      <c r="B6" s="509"/>
      <c r="C6" s="501" t="s">
        <v>196</v>
      </c>
      <c r="D6" s="502"/>
      <c r="E6" s="502"/>
      <c r="F6" s="502"/>
      <c r="G6" s="502"/>
      <c r="H6" s="502"/>
      <c r="I6" s="502"/>
      <c r="J6" s="503"/>
    </row>
    <row r="7" spans="1:10" ht="54.75" customHeight="1" x14ac:dyDescent="0.25">
      <c r="A7" s="508"/>
      <c r="B7" s="457"/>
      <c r="C7" s="107" t="s">
        <v>247</v>
      </c>
      <c r="D7" s="107" t="s">
        <v>248</v>
      </c>
      <c r="E7" s="107" t="s">
        <v>247</v>
      </c>
      <c r="F7" s="107" t="s">
        <v>248</v>
      </c>
      <c r="G7" s="107" t="s">
        <v>249</v>
      </c>
      <c r="H7" s="107" t="s">
        <v>248</v>
      </c>
      <c r="I7" s="107" t="s">
        <v>250</v>
      </c>
      <c r="J7" s="124" t="s">
        <v>251</v>
      </c>
    </row>
    <row r="8" spans="1:10" x14ac:dyDescent="0.25">
      <c r="A8" s="100">
        <v>1</v>
      </c>
      <c r="B8" s="99">
        <v>2</v>
      </c>
      <c r="C8" s="99">
        <v>3</v>
      </c>
      <c r="D8" s="99">
        <v>4</v>
      </c>
      <c r="E8" s="99">
        <v>5</v>
      </c>
      <c r="F8" s="99">
        <v>6</v>
      </c>
      <c r="G8" s="99">
        <v>7</v>
      </c>
      <c r="H8" s="99">
        <v>8</v>
      </c>
      <c r="I8" s="99">
        <v>9</v>
      </c>
      <c r="J8" s="101">
        <v>10</v>
      </c>
    </row>
    <row r="9" spans="1:10" x14ac:dyDescent="0.25">
      <c r="A9" s="100"/>
      <c r="B9" s="16" t="s">
        <v>95</v>
      </c>
      <c r="C9" s="99"/>
      <c r="D9" s="99"/>
      <c r="E9" s="99"/>
      <c r="F9" s="99"/>
      <c r="G9" s="99"/>
      <c r="H9" s="99"/>
      <c r="I9" s="99"/>
      <c r="J9" s="101"/>
    </row>
    <row r="10" spans="1:10" x14ac:dyDescent="0.25">
      <c r="A10" s="100"/>
      <c r="B10" s="99"/>
      <c r="C10" s="99"/>
      <c r="D10" s="99"/>
      <c r="E10" s="99"/>
      <c r="F10" s="99"/>
      <c r="G10" s="99"/>
      <c r="H10" s="99"/>
      <c r="I10" s="99"/>
      <c r="J10" s="101"/>
    </row>
    <row r="11" spans="1:10" x14ac:dyDescent="0.25">
      <c r="A11" s="100"/>
      <c r="B11" s="99"/>
      <c r="C11" s="99"/>
      <c r="D11" s="99"/>
      <c r="E11" s="99"/>
      <c r="F11" s="99"/>
      <c r="G11" s="99"/>
      <c r="H11" s="99"/>
      <c r="I11" s="99"/>
      <c r="J11" s="101"/>
    </row>
    <row r="12" spans="1:10" x14ac:dyDescent="0.25">
      <c r="A12" s="102"/>
      <c r="B12" s="2"/>
      <c r="C12" s="2"/>
      <c r="D12" s="2"/>
      <c r="E12" s="2"/>
      <c r="F12" s="2"/>
      <c r="G12" s="2"/>
      <c r="H12" s="2"/>
      <c r="I12" s="2"/>
      <c r="J12" s="36"/>
    </row>
    <row r="13" spans="1:10" x14ac:dyDescent="0.25">
      <c r="A13" s="102"/>
      <c r="B13" s="2"/>
      <c r="C13" s="2"/>
      <c r="D13" s="2"/>
      <c r="E13" s="2"/>
      <c r="F13" s="2"/>
      <c r="G13" s="2"/>
      <c r="H13" s="2"/>
      <c r="I13" s="2"/>
      <c r="J13" s="36"/>
    </row>
    <row r="14" spans="1:10" x14ac:dyDescent="0.25">
      <c r="A14" s="102"/>
      <c r="B14" s="2"/>
      <c r="C14" s="2"/>
      <c r="D14" s="2"/>
      <c r="E14" s="2"/>
      <c r="F14" s="2"/>
      <c r="G14" s="2"/>
      <c r="H14" s="2"/>
      <c r="I14" s="2"/>
      <c r="J14" s="36"/>
    </row>
    <row r="15" spans="1:10" x14ac:dyDescent="0.25">
      <c r="A15" s="102"/>
      <c r="B15" s="2"/>
      <c r="C15" s="2"/>
      <c r="D15" s="2"/>
      <c r="E15" s="2"/>
      <c r="F15" s="2"/>
      <c r="G15" s="2"/>
      <c r="H15" s="2"/>
      <c r="I15" s="2"/>
      <c r="J15" s="36"/>
    </row>
    <row r="16" spans="1:10" ht="15.75" thickBot="1" x14ac:dyDescent="0.3">
      <c r="A16" s="103" t="s">
        <v>85</v>
      </c>
      <c r="B16" s="43" t="s">
        <v>183</v>
      </c>
      <c r="C16" s="104">
        <f>C9+C10+C11+C12+C13+C14+C15</f>
        <v>0</v>
      </c>
      <c r="D16" s="104">
        <f t="shared" ref="D16:J16" si="0">D9+D10+D11+D12+D13+D14+D15</f>
        <v>0</v>
      </c>
      <c r="E16" s="104">
        <f t="shared" si="0"/>
        <v>0</v>
      </c>
      <c r="F16" s="104">
        <f t="shared" si="0"/>
        <v>0</v>
      </c>
      <c r="G16" s="104">
        <f t="shared" si="0"/>
        <v>0</v>
      </c>
      <c r="H16" s="104">
        <f t="shared" si="0"/>
        <v>0</v>
      </c>
      <c r="I16" s="104">
        <f t="shared" si="0"/>
        <v>0</v>
      </c>
      <c r="J16" s="105">
        <f t="shared" si="0"/>
        <v>0</v>
      </c>
    </row>
    <row r="18" spans="1:9" x14ac:dyDescent="0.25">
      <c r="B18" s="25"/>
      <c r="C18" s="25"/>
    </row>
    <row r="19" spans="1:9" x14ac:dyDescent="0.25">
      <c r="A19" s="49"/>
      <c r="B19" s="50" t="s">
        <v>127</v>
      </c>
      <c r="C19" s="50"/>
      <c r="D19" s="429" t="s">
        <v>501</v>
      </c>
      <c r="E19" s="430"/>
      <c r="F19" s="430"/>
      <c r="G19" s="64"/>
      <c r="H19" s="64"/>
      <c r="I19" s="59" t="s">
        <v>128</v>
      </c>
    </row>
    <row r="20" spans="1:9" x14ac:dyDescent="0.25">
      <c r="A20" s="49"/>
      <c r="B20" s="52" t="s">
        <v>129</v>
      </c>
      <c r="C20" s="50"/>
      <c r="D20" s="432" t="s">
        <v>89</v>
      </c>
      <c r="E20" s="432"/>
      <c r="F20" s="432"/>
      <c r="G20" s="65"/>
      <c r="H20" s="65"/>
      <c r="I20" s="88" t="s">
        <v>92</v>
      </c>
    </row>
    <row r="21" spans="1:9" x14ac:dyDescent="0.25">
      <c r="A21" s="49"/>
      <c r="B21" s="50"/>
      <c r="C21" s="50"/>
      <c r="D21" s="51"/>
      <c r="E21" s="51"/>
      <c r="F21" s="51"/>
      <c r="G21" s="51"/>
      <c r="H21" s="51"/>
      <c r="I21" s="48"/>
    </row>
    <row r="22" spans="1:9" ht="23.25" customHeight="1" x14ac:dyDescent="0.25">
      <c r="A22" s="433" t="s">
        <v>461</v>
      </c>
      <c r="B22" s="433"/>
      <c r="C22" s="50"/>
      <c r="D22" s="51"/>
      <c r="E22" s="51"/>
      <c r="F22" s="51"/>
      <c r="G22" s="51"/>
      <c r="H22" s="51"/>
      <c r="I22" s="48"/>
    </row>
  </sheetData>
  <mergeCells count="12">
    <mergeCell ref="D19:F19"/>
    <mergeCell ref="D20:F20"/>
    <mergeCell ref="A22:B22"/>
    <mergeCell ref="A2:J2"/>
    <mergeCell ref="C4:H4"/>
    <mergeCell ref="C5:D5"/>
    <mergeCell ref="E5:F5"/>
    <mergeCell ref="G5:H5"/>
    <mergeCell ref="C6:J6"/>
    <mergeCell ref="I4:J5"/>
    <mergeCell ref="A4:A7"/>
    <mergeCell ref="B4:B7"/>
  </mergeCells>
  <pageMargins left="0.43307086614173229" right="0.23622047244094491" top="0.9448818897637796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E21"/>
  <sheetViews>
    <sheetView view="pageBreakPreview" zoomScale="98" zoomScaleNormal="100" zoomScaleSheetLayoutView="98" workbookViewId="0">
      <selection sqref="A1:E21"/>
    </sheetView>
  </sheetViews>
  <sheetFormatPr defaultRowHeight="15" x14ac:dyDescent="0.25"/>
  <cols>
    <col min="1" max="1" width="6.85546875" customWidth="1"/>
    <col min="2" max="2" width="36.28515625" customWidth="1"/>
    <col min="3" max="3" width="26.5703125" customWidth="1"/>
    <col min="4" max="4" width="33" customWidth="1"/>
    <col min="5" max="5" width="27.42578125" customWidth="1"/>
  </cols>
  <sheetData>
    <row r="2" spans="1:5" ht="57.75" customHeight="1" x14ac:dyDescent="0.25">
      <c r="A2" s="510" t="s">
        <v>296</v>
      </c>
      <c r="B2" s="510"/>
      <c r="C2" s="510"/>
      <c r="D2" s="510"/>
      <c r="E2" s="510"/>
    </row>
    <row r="3" spans="1:5" ht="19.5" thickBot="1" x14ac:dyDescent="0.35">
      <c r="B3" s="10"/>
    </row>
    <row r="4" spans="1:5" ht="15" customHeight="1" x14ac:dyDescent="0.25">
      <c r="A4" s="452" t="s">
        <v>82</v>
      </c>
      <c r="B4" s="454" t="s">
        <v>200</v>
      </c>
      <c r="C4" s="511" t="s">
        <v>201</v>
      </c>
      <c r="D4" s="511" t="s">
        <v>202</v>
      </c>
      <c r="E4" s="513" t="s">
        <v>97</v>
      </c>
    </row>
    <row r="5" spans="1:5" ht="34.5" customHeight="1" x14ac:dyDescent="0.25">
      <c r="A5" s="453"/>
      <c r="B5" s="455"/>
      <c r="C5" s="512"/>
      <c r="D5" s="512"/>
      <c r="E5" s="514"/>
    </row>
    <row r="6" spans="1:5" x14ac:dyDescent="0.25">
      <c r="A6" s="90">
        <v>1</v>
      </c>
      <c r="B6" s="107">
        <v>2</v>
      </c>
      <c r="C6" s="107">
        <v>3</v>
      </c>
      <c r="D6" s="86">
        <v>4</v>
      </c>
      <c r="E6" s="91">
        <v>5</v>
      </c>
    </row>
    <row r="7" spans="1:5" x14ac:dyDescent="0.25">
      <c r="A7" s="111" t="s">
        <v>98</v>
      </c>
      <c r="B7" s="16" t="s">
        <v>95</v>
      </c>
      <c r="C7" s="2"/>
      <c r="D7" s="2"/>
      <c r="E7" s="36"/>
    </row>
    <row r="8" spans="1:5" x14ac:dyDescent="0.25">
      <c r="A8" s="111" t="s">
        <v>71</v>
      </c>
      <c r="B8" s="71"/>
      <c r="C8" s="2"/>
      <c r="D8" s="2"/>
      <c r="E8" s="36"/>
    </row>
    <row r="9" spans="1:5" x14ac:dyDescent="0.25">
      <c r="A9" s="111" t="s">
        <v>23</v>
      </c>
      <c r="B9" s="71"/>
      <c r="C9" s="2"/>
      <c r="D9" s="2"/>
      <c r="E9" s="36"/>
    </row>
    <row r="10" spans="1:5" x14ac:dyDescent="0.25">
      <c r="A10" s="111" t="s">
        <v>118</v>
      </c>
      <c r="B10" s="71"/>
      <c r="C10" s="2"/>
      <c r="D10" s="2"/>
      <c r="E10" s="36"/>
    </row>
    <row r="11" spans="1:5" x14ac:dyDescent="0.25">
      <c r="A11" s="111" t="s">
        <v>203</v>
      </c>
      <c r="B11" s="71"/>
      <c r="C11" s="2"/>
      <c r="D11" s="2"/>
      <c r="E11" s="36"/>
    </row>
    <row r="12" spans="1:5" x14ac:dyDescent="0.25">
      <c r="A12" s="111" t="s">
        <v>204</v>
      </c>
      <c r="B12" s="71"/>
      <c r="C12" s="2"/>
      <c r="D12" s="2"/>
      <c r="E12" s="36"/>
    </row>
    <row r="13" spans="1:5" x14ac:dyDescent="0.25">
      <c r="A13" s="111" t="s">
        <v>205</v>
      </c>
      <c r="B13" s="71"/>
      <c r="C13" s="2"/>
      <c r="D13" s="2"/>
      <c r="E13" s="36"/>
    </row>
    <row r="14" spans="1:5" ht="15.75" thickBot="1" x14ac:dyDescent="0.3">
      <c r="A14" s="111"/>
      <c r="B14" s="72"/>
      <c r="C14" s="73"/>
      <c r="D14" s="73"/>
      <c r="E14" s="74"/>
    </row>
    <row r="15" spans="1:5" ht="15.75" thickBot="1" x14ac:dyDescent="0.3">
      <c r="A15" s="75" t="s">
        <v>159</v>
      </c>
      <c r="B15" s="108" t="s">
        <v>183</v>
      </c>
      <c r="C15" s="109">
        <f>C7+C8+C9+C10+C11+C12+C13+C14</f>
        <v>0</v>
      </c>
      <c r="D15" s="110" t="s">
        <v>159</v>
      </c>
      <c r="E15" s="112">
        <f t="shared" ref="E15" si="0">E7+E8+E9+E10+E11+E12+E13+E14</f>
        <v>0</v>
      </c>
    </row>
    <row r="17" spans="1:5" x14ac:dyDescent="0.25">
      <c r="B17" s="11"/>
    </row>
    <row r="18" spans="1:5" ht="15" customHeight="1" x14ac:dyDescent="0.25">
      <c r="A18" s="49"/>
      <c r="B18" s="50" t="s">
        <v>127</v>
      </c>
      <c r="C18" s="429" t="s">
        <v>501</v>
      </c>
      <c r="D18" s="430"/>
      <c r="E18" s="97" t="s">
        <v>199</v>
      </c>
    </row>
    <row r="19" spans="1:5" x14ac:dyDescent="0.25">
      <c r="A19" s="49"/>
      <c r="B19" s="79" t="s">
        <v>161</v>
      </c>
      <c r="C19" s="432" t="s">
        <v>163</v>
      </c>
      <c r="D19" s="432"/>
      <c r="E19" s="98" t="s">
        <v>92</v>
      </c>
    </row>
    <row r="20" spans="1:5" x14ac:dyDescent="0.25">
      <c r="A20" s="49"/>
      <c r="B20" s="50"/>
    </row>
    <row r="21" spans="1:5" x14ac:dyDescent="0.25">
      <c r="A21" s="449" t="s">
        <v>461</v>
      </c>
      <c r="B21" s="449"/>
    </row>
  </sheetData>
  <mergeCells count="9">
    <mergeCell ref="C18:D18"/>
    <mergeCell ref="C19:D19"/>
    <mergeCell ref="A21:B21"/>
    <mergeCell ref="A2:E2"/>
    <mergeCell ref="A4:A5"/>
    <mergeCell ref="B4:B5"/>
    <mergeCell ref="C4:C5"/>
    <mergeCell ref="D4:D5"/>
    <mergeCell ref="E4:E5"/>
  </mergeCells>
  <pageMargins left="0.70866141732283472" right="0.70866141732283472" top="1.3385826771653544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E21"/>
  <sheetViews>
    <sheetView view="pageBreakPreview" zoomScale="94" zoomScaleNormal="100" zoomScaleSheetLayoutView="94" workbookViewId="0">
      <selection sqref="A1:E21"/>
    </sheetView>
  </sheetViews>
  <sheetFormatPr defaultRowHeight="15" x14ac:dyDescent="0.25"/>
  <cols>
    <col min="1" max="1" width="6" customWidth="1"/>
    <col min="2" max="2" width="39.28515625" customWidth="1"/>
    <col min="3" max="3" width="21" customWidth="1"/>
    <col min="4" max="4" width="34.140625" customWidth="1"/>
    <col min="5" max="5" width="24.28515625" customWidth="1"/>
  </cols>
  <sheetData>
    <row r="3" spans="1:5" ht="18.75" x14ac:dyDescent="0.3">
      <c r="A3" s="515" t="s">
        <v>360</v>
      </c>
      <c r="B3" s="515"/>
      <c r="C3" s="515"/>
      <c r="D3" s="515"/>
      <c r="E3" s="515"/>
    </row>
    <row r="4" spans="1:5" ht="19.5" thickBot="1" x14ac:dyDescent="0.35">
      <c r="B4" s="10"/>
    </row>
    <row r="5" spans="1:5" x14ac:dyDescent="0.25">
      <c r="A5" s="452" t="s">
        <v>82</v>
      </c>
      <c r="B5" s="454" t="s">
        <v>206</v>
      </c>
      <c r="C5" s="511" t="s">
        <v>207</v>
      </c>
      <c r="D5" s="511" t="s">
        <v>208</v>
      </c>
      <c r="E5" s="513" t="s">
        <v>97</v>
      </c>
    </row>
    <row r="6" spans="1:5" ht="48.75" customHeight="1" x14ac:dyDescent="0.25">
      <c r="A6" s="453"/>
      <c r="B6" s="455"/>
      <c r="C6" s="512"/>
      <c r="D6" s="512"/>
      <c r="E6" s="514"/>
    </row>
    <row r="7" spans="1:5" x14ac:dyDescent="0.25">
      <c r="A7" s="90">
        <v>1</v>
      </c>
      <c r="B7" s="107">
        <v>2</v>
      </c>
      <c r="C7" s="107">
        <v>3</v>
      </c>
      <c r="D7" s="86">
        <v>4</v>
      </c>
      <c r="E7" s="91">
        <v>5</v>
      </c>
    </row>
    <row r="8" spans="1:5" x14ac:dyDescent="0.25">
      <c r="A8" s="111" t="s">
        <v>6</v>
      </c>
      <c r="B8" s="16"/>
      <c r="C8" s="174">
        <v>0</v>
      </c>
      <c r="D8" s="174"/>
      <c r="E8" s="177">
        <v>0</v>
      </c>
    </row>
    <row r="9" spans="1:5" x14ac:dyDescent="0.25">
      <c r="A9" s="111" t="s">
        <v>71</v>
      </c>
      <c r="B9" s="71"/>
      <c r="C9" s="174"/>
      <c r="D9" s="174"/>
      <c r="E9" s="177"/>
    </row>
    <row r="10" spans="1:5" x14ac:dyDescent="0.25">
      <c r="A10" s="111" t="s">
        <v>79</v>
      </c>
      <c r="B10" s="71"/>
      <c r="C10" s="174"/>
      <c r="D10" s="174"/>
      <c r="E10" s="177"/>
    </row>
    <row r="11" spans="1:5" x14ac:dyDescent="0.25">
      <c r="A11" s="111" t="s">
        <v>16</v>
      </c>
      <c r="B11" s="71"/>
      <c r="C11" s="174"/>
      <c r="D11" s="174"/>
      <c r="E11" s="177"/>
    </row>
    <row r="12" spans="1:5" x14ac:dyDescent="0.25">
      <c r="A12" s="111" t="s">
        <v>17</v>
      </c>
      <c r="B12" s="71"/>
      <c r="C12" s="174"/>
      <c r="D12" s="174"/>
      <c r="E12" s="177"/>
    </row>
    <row r="13" spans="1:5" x14ac:dyDescent="0.25">
      <c r="A13" s="111" t="s">
        <v>225</v>
      </c>
      <c r="B13" s="71"/>
      <c r="C13" s="174"/>
      <c r="D13" s="174"/>
      <c r="E13" s="177"/>
    </row>
    <row r="14" spans="1:5" ht="15.75" thickBot="1" x14ac:dyDescent="0.3">
      <c r="A14" s="111"/>
      <c r="B14" s="72"/>
      <c r="C14" s="191"/>
      <c r="D14" s="191"/>
      <c r="E14" s="192"/>
    </row>
    <row r="15" spans="1:5" ht="30.75" customHeight="1" thickBot="1" x14ac:dyDescent="0.3">
      <c r="A15" s="75" t="s">
        <v>159</v>
      </c>
      <c r="B15" s="114" t="s">
        <v>183</v>
      </c>
      <c r="C15" s="193">
        <f>SUM(C8:C14)</f>
        <v>0</v>
      </c>
      <c r="D15" s="115" t="s">
        <v>159</v>
      </c>
      <c r="E15" s="193">
        <f>SUM(E8:E14)</f>
        <v>0</v>
      </c>
    </row>
    <row r="17" spans="1:5" x14ac:dyDescent="0.25">
      <c r="B17" s="11"/>
    </row>
    <row r="18" spans="1:5" x14ac:dyDescent="0.25">
      <c r="A18" s="49"/>
      <c r="B18" s="50" t="s">
        <v>127</v>
      </c>
      <c r="C18" s="429" t="s">
        <v>501</v>
      </c>
      <c r="D18" s="430"/>
      <c r="E18" s="97" t="s">
        <v>223</v>
      </c>
    </row>
    <row r="19" spans="1:5" x14ac:dyDescent="0.25">
      <c r="A19" s="49"/>
      <c r="B19" s="79" t="s">
        <v>161</v>
      </c>
      <c r="C19" s="432" t="s">
        <v>163</v>
      </c>
      <c r="D19" s="432"/>
      <c r="E19" s="98" t="s">
        <v>92</v>
      </c>
    </row>
    <row r="20" spans="1:5" x14ac:dyDescent="0.25">
      <c r="A20" s="49"/>
      <c r="B20" s="50"/>
    </row>
    <row r="21" spans="1:5" x14ac:dyDescent="0.25">
      <c r="A21" s="449" t="s">
        <v>461</v>
      </c>
      <c r="B21" s="449"/>
    </row>
  </sheetData>
  <mergeCells count="9">
    <mergeCell ref="C18:D18"/>
    <mergeCell ref="C19:D19"/>
    <mergeCell ref="A21:B21"/>
    <mergeCell ref="A3:E3"/>
    <mergeCell ref="A5:A6"/>
    <mergeCell ref="B5:B6"/>
    <mergeCell ref="C5:C6"/>
    <mergeCell ref="D5:D6"/>
    <mergeCell ref="E5:E6"/>
  </mergeCells>
  <pageMargins left="0.70866141732283472" right="0.70866141732283472" top="1.1417322834645669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E30"/>
  <sheetViews>
    <sheetView zoomScaleNormal="100" workbookViewId="0">
      <selection sqref="A1:D30"/>
    </sheetView>
  </sheetViews>
  <sheetFormatPr defaultRowHeight="15" x14ac:dyDescent="0.25"/>
  <cols>
    <col min="1" max="1" width="6.42578125" customWidth="1"/>
    <col min="2" max="2" width="65.140625" customWidth="1"/>
    <col min="3" max="3" width="27" customWidth="1"/>
    <col min="4" max="4" width="26.140625" customWidth="1"/>
  </cols>
  <sheetData>
    <row r="2" spans="1:4" ht="33.75" customHeight="1" x14ac:dyDescent="0.25">
      <c r="A2" s="485" t="s">
        <v>209</v>
      </c>
      <c r="B2" s="485"/>
      <c r="C2" s="485"/>
      <c r="D2" s="485"/>
    </row>
    <row r="4" spans="1:4" ht="32.25" customHeight="1" x14ac:dyDescent="0.25">
      <c r="A4" s="483" t="s">
        <v>0</v>
      </c>
      <c r="B4" s="481" t="s">
        <v>214</v>
      </c>
      <c r="C4" s="516" t="s">
        <v>210</v>
      </c>
      <c r="D4" s="516"/>
    </row>
    <row r="5" spans="1:4" ht="31.5" customHeight="1" x14ac:dyDescent="0.25">
      <c r="A5" s="483"/>
      <c r="B5" s="481"/>
      <c r="C5" s="106" t="s">
        <v>211</v>
      </c>
      <c r="D5" s="106" t="s">
        <v>212</v>
      </c>
    </row>
    <row r="6" spans="1:4" x14ac:dyDescent="0.25">
      <c r="A6" s="119" t="s">
        <v>6</v>
      </c>
      <c r="B6" s="119" t="s">
        <v>213</v>
      </c>
      <c r="C6" s="2"/>
      <c r="D6" s="2"/>
    </row>
    <row r="7" spans="1:4" x14ac:dyDescent="0.25">
      <c r="A7" s="2" t="s">
        <v>7</v>
      </c>
      <c r="B7" s="2"/>
      <c r="C7" s="2"/>
      <c r="D7" s="2"/>
    </row>
    <row r="8" spans="1:4" x14ac:dyDescent="0.25">
      <c r="A8" s="2" t="s">
        <v>10</v>
      </c>
      <c r="B8" s="2"/>
      <c r="C8" s="2"/>
      <c r="D8" s="2"/>
    </row>
    <row r="9" spans="1:4" x14ac:dyDescent="0.25">
      <c r="A9" s="2" t="s">
        <v>217</v>
      </c>
      <c r="B9" s="2"/>
      <c r="C9" s="2"/>
      <c r="D9" s="2"/>
    </row>
    <row r="10" spans="1:4" x14ac:dyDescent="0.25">
      <c r="A10" s="2"/>
      <c r="B10" s="117" t="s">
        <v>215</v>
      </c>
      <c r="C10" s="118">
        <f>C7+C8+C9</f>
        <v>0</v>
      </c>
      <c r="D10" s="118">
        <f>D7+D8+D9</f>
        <v>0</v>
      </c>
    </row>
    <row r="11" spans="1:4" x14ac:dyDescent="0.25">
      <c r="A11" s="119" t="s">
        <v>71</v>
      </c>
      <c r="B11" s="119" t="s">
        <v>216</v>
      </c>
      <c r="C11" s="2"/>
      <c r="D11" s="2"/>
    </row>
    <row r="12" spans="1:4" x14ac:dyDescent="0.25">
      <c r="A12" s="2" t="s">
        <v>112</v>
      </c>
      <c r="B12" s="2"/>
      <c r="C12" s="2"/>
      <c r="D12" s="2"/>
    </row>
    <row r="13" spans="1:4" x14ac:dyDescent="0.25">
      <c r="A13" s="2" t="s">
        <v>115</v>
      </c>
      <c r="B13" s="2"/>
      <c r="C13" s="2"/>
      <c r="D13" s="2"/>
    </row>
    <row r="14" spans="1:4" x14ac:dyDescent="0.25">
      <c r="A14" s="2" t="s">
        <v>217</v>
      </c>
      <c r="B14" s="2"/>
      <c r="C14" s="2"/>
      <c r="D14" s="2"/>
    </row>
    <row r="15" spans="1:4" x14ac:dyDescent="0.25">
      <c r="A15" s="2"/>
      <c r="B15" s="117" t="s">
        <v>218</v>
      </c>
      <c r="C15" s="118">
        <f>C12+C13+C14</f>
        <v>0</v>
      </c>
      <c r="D15" s="118">
        <f>D12+D13+D14</f>
        <v>0</v>
      </c>
    </row>
    <row r="16" spans="1:4" x14ac:dyDescent="0.25">
      <c r="A16" s="119" t="s">
        <v>79</v>
      </c>
      <c r="B16" s="119" t="s">
        <v>219</v>
      </c>
      <c r="C16" s="116"/>
      <c r="D16" s="116"/>
    </row>
    <row r="17" spans="1:5" x14ac:dyDescent="0.25">
      <c r="A17" s="2" t="s">
        <v>179</v>
      </c>
      <c r="B17" s="2"/>
      <c r="C17" s="116"/>
      <c r="D17" s="116"/>
    </row>
    <row r="18" spans="1:5" x14ac:dyDescent="0.25">
      <c r="A18" s="2" t="s">
        <v>180</v>
      </c>
      <c r="B18" s="2"/>
      <c r="C18" s="116"/>
      <c r="D18" s="116"/>
    </row>
    <row r="19" spans="1:5" x14ac:dyDescent="0.25">
      <c r="A19" s="2" t="s">
        <v>217</v>
      </c>
      <c r="B19" s="2"/>
      <c r="C19" s="116"/>
      <c r="D19" s="116"/>
    </row>
    <row r="20" spans="1:5" x14ac:dyDescent="0.25">
      <c r="A20" s="2"/>
      <c r="B20" s="117" t="s">
        <v>220</v>
      </c>
      <c r="C20" s="118">
        <f>C17+C18+C19</f>
        <v>0</v>
      </c>
      <c r="D20" s="118">
        <f>D17+D18+D19</f>
        <v>0</v>
      </c>
    </row>
    <row r="21" spans="1:5" x14ac:dyDescent="0.25">
      <c r="A21" s="119" t="s">
        <v>16</v>
      </c>
      <c r="B21" s="119" t="s">
        <v>222</v>
      </c>
      <c r="C21" s="174"/>
      <c r="D21" s="174"/>
    </row>
    <row r="22" spans="1:5" x14ac:dyDescent="0.25">
      <c r="A22" s="2" t="s">
        <v>181</v>
      </c>
      <c r="B22" s="2"/>
      <c r="C22" s="174"/>
      <c r="D22" s="288">
        <v>0</v>
      </c>
    </row>
    <row r="23" spans="1:5" x14ac:dyDescent="0.25">
      <c r="A23" s="2" t="s">
        <v>217</v>
      </c>
      <c r="B23" s="2"/>
      <c r="C23" s="174"/>
      <c r="D23" s="174"/>
    </row>
    <row r="24" spans="1:5" x14ac:dyDescent="0.25">
      <c r="A24" s="2"/>
      <c r="B24" s="117" t="s">
        <v>221</v>
      </c>
      <c r="C24" s="180">
        <f>SUM(C21:C23)</f>
        <v>0</v>
      </c>
      <c r="D24" s="180">
        <f>SUM(D21:D23)</f>
        <v>0</v>
      </c>
    </row>
    <row r="27" spans="1:5" ht="18" customHeight="1" x14ac:dyDescent="0.25">
      <c r="A27" s="49"/>
      <c r="B27" s="50" t="s">
        <v>567</v>
      </c>
      <c r="C27" s="120"/>
      <c r="D27" s="121" t="s">
        <v>162</v>
      </c>
      <c r="E27" s="97"/>
    </row>
    <row r="28" spans="1:5" x14ac:dyDescent="0.25">
      <c r="A28" s="49"/>
      <c r="B28" s="79" t="s">
        <v>224</v>
      </c>
      <c r="C28" s="65"/>
      <c r="D28" s="98" t="s">
        <v>92</v>
      </c>
      <c r="E28" s="98"/>
    </row>
    <row r="29" spans="1:5" x14ac:dyDescent="0.25">
      <c r="A29" s="49"/>
      <c r="B29" s="50"/>
    </row>
    <row r="30" spans="1:5" x14ac:dyDescent="0.25">
      <c r="A30" s="449" t="s">
        <v>461</v>
      </c>
      <c r="B30" s="449"/>
    </row>
  </sheetData>
  <mergeCells count="5">
    <mergeCell ref="A30:B30"/>
    <mergeCell ref="A2:D2"/>
    <mergeCell ref="C4:D4"/>
    <mergeCell ref="A4:A5"/>
    <mergeCell ref="B4:B5"/>
  </mergeCells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F21"/>
  <sheetViews>
    <sheetView zoomScaleNormal="100" workbookViewId="0">
      <selection activeCell="A2" sqref="A2:F21"/>
    </sheetView>
  </sheetViews>
  <sheetFormatPr defaultRowHeight="15" x14ac:dyDescent="0.25"/>
  <cols>
    <col min="1" max="1" width="4.85546875" customWidth="1"/>
    <col min="2" max="2" width="62.5703125" customWidth="1"/>
    <col min="3" max="3" width="16.7109375" customWidth="1"/>
    <col min="4" max="4" width="15.5703125" customWidth="1"/>
    <col min="5" max="5" width="16.85546875" customWidth="1"/>
    <col min="6" max="6" width="16" customWidth="1"/>
  </cols>
  <sheetData>
    <row r="2" spans="1:6" ht="30" customHeight="1" x14ac:dyDescent="0.25">
      <c r="A2" s="485" t="s">
        <v>286</v>
      </c>
      <c r="B2" s="485"/>
      <c r="C2" s="485"/>
      <c r="D2" s="485"/>
      <c r="E2" s="485"/>
      <c r="F2" s="485"/>
    </row>
    <row r="3" spans="1:6" ht="15.75" thickBot="1" x14ac:dyDescent="0.3"/>
    <row r="4" spans="1:6" ht="28.5" customHeight="1" x14ac:dyDescent="0.25">
      <c r="A4" s="506" t="s">
        <v>0</v>
      </c>
      <c r="B4" s="456" t="s">
        <v>285</v>
      </c>
      <c r="C4" s="517" t="s">
        <v>297</v>
      </c>
      <c r="D4" s="518"/>
      <c r="E4" s="517" t="s">
        <v>349</v>
      </c>
      <c r="F4" s="521"/>
    </row>
    <row r="5" spans="1:6" ht="24.75" customHeight="1" x14ac:dyDescent="0.25">
      <c r="A5" s="507"/>
      <c r="B5" s="509"/>
      <c r="C5" s="519"/>
      <c r="D5" s="520"/>
      <c r="E5" s="519"/>
      <c r="F5" s="522"/>
    </row>
    <row r="6" spans="1:6" ht="29.25" customHeight="1" x14ac:dyDescent="0.25">
      <c r="A6" s="508"/>
      <c r="B6" s="457"/>
      <c r="C6" s="107" t="s">
        <v>197</v>
      </c>
      <c r="D6" s="107" t="s">
        <v>198</v>
      </c>
      <c r="E6" s="107" t="s">
        <v>197</v>
      </c>
      <c r="F6" s="124" t="s">
        <v>198</v>
      </c>
    </row>
    <row r="7" spans="1:6" ht="17.45" customHeight="1" x14ac:dyDescent="0.25">
      <c r="A7" s="100">
        <v>1</v>
      </c>
      <c r="B7" s="99">
        <v>2</v>
      </c>
      <c r="C7" s="99">
        <v>3</v>
      </c>
      <c r="D7" s="99">
        <v>4</v>
      </c>
      <c r="E7" s="99">
        <v>5</v>
      </c>
      <c r="F7" s="101">
        <v>6</v>
      </c>
    </row>
    <row r="8" spans="1:6" ht="24" customHeight="1" x14ac:dyDescent="0.25">
      <c r="A8" s="123" t="s">
        <v>6</v>
      </c>
      <c r="B8" s="235"/>
      <c r="C8" s="216"/>
      <c r="D8" s="216"/>
      <c r="E8" s="99"/>
      <c r="F8" s="101"/>
    </row>
    <row r="9" spans="1:6" ht="24" customHeight="1" x14ac:dyDescent="0.25">
      <c r="A9" s="123" t="s">
        <v>71</v>
      </c>
      <c r="B9" s="235"/>
      <c r="C9" s="216"/>
      <c r="D9" s="216"/>
      <c r="E9" s="99"/>
      <c r="F9" s="101"/>
    </row>
    <row r="10" spans="1:6" ht="17.45" customHeight="1" x14ac:dyDescent="0.25">
      <c r="A10" s="123" t="s">
        <v>79</v>
      </c>
      <c r="B10" s="122"/>
      <c r="C10" s="99"/>
      <c r="D10" s="99"/>
      <c r="E10" s="99"/>
      <c r="F10" s="101"/>
    </row>
    <row r="11" spans="1:6" ht="17.45" customHeight="1" x14ac:dyDescent="0.25">
      <c r="A11" s="123" t="s">
        <v>16</v>
      </c>
      <c r="B11" s="2"/>
      <c r="C11" s="2"/>
      <c r="D11" s="2"/>
      <c r="E11" s="2"/>
      <c r="F11" s="36"/>
    </row>
    <row r="12" spans="1:6" ht="17.45" customHeight="1" x14ac:dyDescent="0.25">
      <c r="A12" s="123" t="s">
        <v>17</v>
      </c>
      <c r="B12" s="2"/>
      <c r="C12" s="2"/>
      <c r="D12" s="2"/>
      <c r="E12" s="2"/>
      <c r="F12" s="36"/>
    </row>
    <row r="13" spans="1:6" ht="17.45" customHeight="1" x14ac:dyDescent="0.25">
      <c r="A13" s="123" t="s">
        <v>225</v>
      </c>
      <c r="B13" s="2"/>
      <c r="C13" s="2"/>
      <c r="D13" s="2"/>
      <c r="E13" s="2"/>
      <c r="F13" s="36"/>
    </row>
    <row r="14" spans="1:6" ht="17.45" customHeight="1" x14ac:dyDescent="0.25">
      <c r="A14" s="123" t="s">
        <v>226</v>
      </c>
      <c r="B14" s="2"/>
      <c r="C14" s="2"/>
      <c r="D14" s="2"/>
      <c r="E14" s="2"/>
      <c r="F14" s="36"/>
    </row>
    <row r="15" spans="1:6" ht="17.45" customHeight="1" thickBot="1" x14ac:dyDescent="0.3">
      <c r="A15" s="103" t="s">
        <v>85</v>
      </c>
      <c r="B15" s="43" t="s">
        <v>183</v>
      </c>
      <c r="C15" s="104">
        <f>C8+C9+C10+C11+C12+C13+C14</f>
        <v>0</v>
      </c>
      <c r="D15" s="104">
        <f t="shared" ref="D15:F15" si="0">D8+D9+D10+D11+D12+D13+D14</f>
        <v>0</v>
      </c>
      <c r="E15" s="104">
        <f t="shared" si="0"/>
        <v>0</v>
      </c>
      <c r="F15" s="105">
        <f t="shared" si="0"/>
        <v>0</v>
      </c>
    </row>
    <row r="17" spans="1:6" x14ac:dyDescent="0.25">
      <c r="B17" s="25"/>
      <c r="C17" s="25"/>
    </row>
    <row r="18" spans="1:6" ht="15" customHeight="1" x14ac:dyDescent="0.25">
      <c r="A18" s="49"/>
      <c r="B18" s="50" t="s">
        <v>127</v>
      </c>
      <c r="C18" s="429" t="s">
        <v>501</v>
      </c>
      <c r="D18" s="430"/>
      <c r="E18" s="450" t="s">
        <v>128</v>
      </c>
      <c r="F18" s="450"/>
    </row>
    <row r="19" spans="1:6" x14ac:dyDescent="0.25">
      <c r="A19" s="49"/>
      <c r="B19" s="52" t="s">
        <v>129</v>
      </c>
      <c r="C19" s="432" t="s">
        <v>89</v>
      </c>
      <c r="D19" s="432"/>
      <c r="E19" s="450" t="s">
        <v>92</v>
      </c>
      <c r="F19" s="450"/>
    </row>
    <row r="20" spans="1:6" x14ac:dyDescent="0.25">
      <c r="A20" s="49"/>
      <c r="B20" s="50"/>
      <c r="C20" s="50"/>
      <c r="D20" s="51"/>
      <c r="E20" s="51"/>
      <c r="F20" s="51"/>
    </row>
    <row r="21" spans="1:6" x14ac:dyDescent="0.25">
      <c r="A21" s="449" t="s">
        <v>491</v>
      </c>
      <c r="B21" s="449"/>
      <c r="C21" s="50"/>
      <c r="D21" s="51"/>
      <c r="E21" s="51"/>
      <c r="F21" s="51"/>
    </row>
  </sheetData>
  <mergeCells count="10">
    <mergeCell ref="A21:B21"/>
    <mergeCell ref="A2:F2"/>
    <mergeCell ref="C4:D5"/>
    <mergeCell ref="E4:F5"/>
    <mergeCell ref="C18:D18"/>
    <mergeCell ref="C19:D19"/>
    <mergeCell ref="E18:F18"/>
    <mergeCell ref="E19:F19"/>
    <mergeCell ref="A4:A6"/>
    <mergeCell ref="B4:B6"/>
  </mergeCells>
  <pageMargins left="0.70866141732283472" right="0.31496062992125984" top="1.1417322834645669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54"/>
  <sheetViews>
    <sheetView zoomScale="106" zoomScaleNormal="100" workbookViewId="0">
      <selection sqref="A1:C27"/>
    </sheetView>
  </sheetViews>
  <sheetFormatPr defaultRowHeight="15" x14ac:dyDescent="0.25"/>
  <cols>
    <col min="1" max="1" width="4.5703125" customWidth="1"/>
    <col min="2" max="2" width="54.42578125" customWidth="1"/>
    <col min="3" max="3" width="18.7109375" customWidth="1"/>
    <col min="4" max="4" width="15.7109375" customWidth="1"/>
    <col min="5" max="5" width="11.5703125" customWidth="1"/>
    <col min="6" max="6" width="14.7109375" customWidth="1"/>
    <col min="8" max="8" width="12.28515625" customWidth="1"/>
    <col min="9" max="9" width="9.5703125" bestFit="1" customWidth="1"/>
    <col min="10" max="10" width="11.28515625" bestFit="1" customWidth="1"/>
    <col min="11" max="11" width="13.85546875" customWidth="1"/>
  </cols>
  <sheetData>
    <row r="1" spans="1:9" ht="15.75" x14ac:dyDescent="0.25">
      <c r="A1" s="173" t="s">
        <v>273</v>
      </c>
      <c r="B1" s="173"/>
    </row>
    <row r="2" spans="1:9" x14ac:dyDescent="0.25">
      <c r="A2" s="27" t="s">
        <v>100</v>
      </c>
    </row>
    <row r="5" spans="1:9" ht="35.25" customHeight="1" x14ac:dyDescent="0.25">
      <c r="A5" s="113" t="s">
        <v>0</v>
      </c>
      <c r="B5" s="357" t="s">
        <v>101</v>
      </c>
      <c r="C5" s="28" t="s">
        <v>88</v>
      </c>
    </row>
    <row r="6" spans="1:9" ht="14.25" customHeight="1" x14ac:dyDescent="0.25">
      <c r="A6" s="29" t="s">
        <v>98</v>
      </c>
      <c r="B6" s="358" t="s">
        <v>361</v>
      </c>
      <c r="C6" s="303">
        <f>D37</f>
        <v>157352.16</v>
      </c>
      <c r="I6" t="s">
        <v>460</v>
      </c>
    </row>
    <row r="7" spans="1:9" ht="14.25" customHeight="1" x14ac:dyDescent="0.25">
      <c r="A7" s="29" t="s">
        <v>71</v>
      </c>
      <c r="B7" s="358" t="s">
        <v>102</v>
      </c>
      <c r="C7" s="303">
        <f>D36</f>
        <v>217625.04</v>
      </c>
      <c r="I7">
        <v>31752</v>
      </c>
    </row>
    <row r="8" spans="1:9" ht="14.25" customHeight="1" x14ac:dyDescent="0.25">
      <c r="A8" s="29" t="s">
        <v>23</v>
      </c>
      <c r="B8" s="359" t="s">
        <v>103</v>
      </c>
      <c r="C8" s="194">
        <f>+C9+C10</f>
        <v>3938.1790680000004</v>
      </c>
      <c r="D8" s="258">
        <f>D38</f>
        <v>3298.86</v>
      </c>
      <c r="E8" s="176">
        <f>+D8*0.1693</f>
        <v>558.49699800000008</v>
      </c>
      <c r="F8" s="176">
        <f>+C9*2.45%</f>
        <v>80.822070000000011</v>
      </c>
      <c r="G8">
        <v>6652.86</v>
      </c>
      <c r="I8">
        <v>131766</v>
      </c>
    </row>
    <row r="9" spans="1:9" ht="14.25" customHeight="1" x14ac:dyDescent="0.25">
      <c r="A9" s="29"/>
      <c r="B9" s="358" t="s">
        <v>362</v>
      </c>
      <c r="C9" s="303">
        <f>D38</f>
        <v>3298.86</v>
      </c>
      <c r="D9" s="176">
        <v>0</v>
      </c>
      <c r="E9" s="176"/>
      <c r="F9" s="176"/>
      <c r="I9">
        <v>163518</v>
      </c>
    </row>
    <row r="10" spans="1:9" ht="14.25" customHeight="1" x14ac:dyDescent="0.25">
      <c r="A10" s="29"/>
      <c r="B10" s="359" t="s">
        <v>363</v>
      </c>
      <c r="C10" s="194">
        <f>+E8+F8</f>
        <v>639.31906800000013</v>
      </c>
      <c r="E10" s="176"/>
      <c r="F10" s="176"/>
    </row>
    <row r="11" spans="1:9" ht="14.25" customHeight="1" x14ac:dyDescent="0.25">
      <c r="A11" s="29" t="s">
        <v>16</v>
      </c>
      <c r="B11" s="358" t="s">
        <v>104</v>
      </c>
      <c r="C11" s="174">
        <f>+C12</f>
        <v>0</v>
      </c>
      <c r="D11" t="s">
        <v>350</v>
      </c>
      <c r="E11" t="s">
        <v>351</v>
      </c>
      <c r="F11" s="176" t="s">
        <v>352</v>
      </c>
    </row>
    <row r="12" spans="1:9" ht="14.25" customHeight="1" x14ac:dyDescent="0.25">
      <c r="A12" s="29"/>
      <c r="B12" s="358" t="s">
        <v>433</v>
      </c>
      <c r="C12" s="194"/>
    </row>
    <row r="13" spans="1:9" ht="14.25" customHeight="1" x14ac:dyDescent="0.25">
      <c r="A13" s="29"/>
      <c r="B13" s="358"/>
      <c r="C13" s="194"/>
    </row>
    <row r="14" spans="1:9" ht="14.25" customHeight="1" x14ac:dyDescent="0.25">
      <c r="A14" s="29"/>
      <c r="B14" s="29"/>
      <c r="C14" s="194"/>
      <c r="D14" s="30"/>
    </row>
    <row r="15" spans="1:9" ht="14.25" customHeight="1" x14ac:dyDescent="0.25">
      <c r="A15" s="29"/>
      <c r="B15" s="29"/>
      <c r="C15" s="194"/>
    </row>
    <row r="16" spans="1:9" ht="14.25" customHeight="1" x14ac:dyDescent="0.25">
      <c r="A16" s="375" t="s">
        <v>86</v>
      </c>
      <c r="B16" s="376"/>
      <c r="C16" s="194">
        <f>C6+C7+C8+C12</f>
        <v>378915.37906800001</v>
      </c>
      <c r="D16" s="264">
        <v>216806.92</v>
      </c>
    </row>
    <row r="17" spans="1:10" ht="14.25" customHeight="1" x14ac:dyDescent="0.25">
      <c r="A17" s="279"/>
      <c r="B17" s="279"/>
      <c r="C17" s="280"/>
      <c r="D17" s="264"/>
    </row>
    <row r="18" spans="1:10" ht="14.25" customHeight="1" x14ac:dyDescent="0.25">
      <c r="A18" s="279"/>
      <c r="B18" s="279"/>
      <c r="C18" s="280"/>
      <c r="D18" s="264"/>
    </row>
    <row r="19" spans="1:10" ht="14.25" customHeight="1" x14ac:dyDescent="0.25">
      <c r="A19" s="279"/>
      <c r="B19" s="279"/>
      <c r="C19" s="280"/>
      <c r="D19" s="264"/>
    </row>
    <row r="20" spans="1:10" ht="14.25" customHeight="1" x14ac:dyDescent="0.25">
      <c r="A20" s="279"/>
      <c r="B20" s="279"/>
      <c r="C20" s="280"/>
      <c r="D20" s="264"/>
    </row>
    <row r="21" spans="1:10" ht="14.25" customHeight="1" x14ac:dyDescent="0.25">
      <c r="A21" s="279"/>
      <c r="B21" s="279"/>
      <c r="C21" s="280"/>
      <c r="D21" s="264"/>
    </row>
    <row r="23" spans="1:10" x14ac:dyDescent="0.25">
      <c r="A23" s="50"/>
      <c r="B23" s="217" t="s">
        <v>291</v>
      </c>
      <c r="C23" s="88" t="s">
        <v>290</v>
      </c>
    </row>
    <row r="24" spans="1:10" x14ac:dyDescent="0.25">
      <c r="A24" s="52"/>
      <c r="B24" s="79" t="s">
        <v>129</v>
      </c>
      <c r="C24" s="52" t="s">
        <v>92</v>
      </c>
    </row>
    <row r="26" spans="1:10" x14ac:dyDescent="0.25">
      <c r="B26" s="373" t="s">
        <v>501</v>
      </c>
      <c r="C26" s="374"/>
    </row>
    <row r="27" spans="1:10" x14ac:dyDescent="0.25">
      <c r="B27" s="98" t="s">
        <v>89</v>
      </c>
      <c r="C27" s="98"/>
    </row>
    <row r="29" spans="1:10" ht="28.5" customHeight="1" x14ac:dyDescent="0.25">
      <c r="B29" s="296" t="s">
        <v>346</v>
      </c>
      <c r="C29" s="297" t="s">
        <v>347</v>
      </c>
      <c r="D29" s="297" t="s">
        <v>348</v>
      </c>
      <c r="F29" s="536" t="s">
        <v>346</v>
      </c>
      <c r="G29" s="536" t="s">
        <v>347</v>
      </c>
      <c r="H29" s="536" t="s">
        <v>348</v>
      </c>
      <c r="I29" s="536" t="s">
        <v>503</v>
      </c>
      <c r="J29" s="536"/>
    </row>
    <row r="30" spans="1:10" x14ac:dyDescent="0.25">
      <c r="A30" t="s">
        <v>6</v>
      </c>
      <c r="B30" s="298" t="s">
        <v>366</v>
      </c>
      <c r="C30" s="265" t="s">
        <v>367</v>
      </c>
      <c r="D30" s="299">
        <v>6526362.9900000002</v>
      </c>
      <c r="F30" s="536" t="s">
        <v>504</v>
      </c>
      <c r="G30" s="536" t="s">
        <v>381</v>
      </c>
      <c r="H30" s="537">
        <v>127224</v>
      </c>
      <c r="I30" s="536">
        <v>0</v>
      </c>
      <c r="J30" s="536"/>
    </row>
    <row r="31" spans="1:10" x14ac:dyDescent="0.25">
      <c r="A31" t="s">
        <v>71</v>
      </c>
      <c r="B31" s="298" t="s">
        <v>368</v>
      </c>
      <c r="C31" s="265" t="s">
        <v>369</v>
      </c>
      <c r="D31" s="299">
        <v>408855.63</v>
      </c>
      <c r="F31" s="536" t="s">
        <v>505</v>
      </c>
      <c r="G31" s="536" t="s">
        <v>367</v>
      </c>
      <c r="H31" s="537">
        <v>5480098.0099999998</v>
      </c>
      <c r="I31" s="536">
        <v>0</v>
      </c>
      <c r="J31" s="536"/>
    </row>
    <row r="32" spans="1:10" x14ac:dyDescent="0.25">
      <c r="A32" t="s">
        <v>79</v>
      </c>
      <c r="B32" s="298" t="s">
        <v>370</v>
      </c>
      <c r="C32" s="265" t="s">
        <v>371</v>
      </c>
      <c r="D32" s="299">
        <v>238016.52</v>
      </c>
      <c r="F32" s="536" t="s">
        <v>506</v>
      </c>
      <c r="G32" s="536" t="s">
        <v>367</v>
      </c>
      <c r="H32" s="537">
        <v>1046264.98</v>
      </c>
      <c r="I32" s="536">
        <v>0</v>
      </c>
      <c r="J32" s="536"/>
    </row>
    <row r="33" spans="1:11" x14ac:dyDescent="0.25">
      <c r="A33" t="s">
        <v>16</v>
      </c>
      <c r="B33" s="298" t="s">
        <v>372</v>
      </c>
      <c r="C33" s="265" t="s">
        <v>373</v>
      </c>
      <c r="D33" s="299">
        <v>1084812.6599999999</v>
      </c>
      <c r="F33" s="536" t="s">
        <v>507</v>
      </c>
      <c r="G33" s="536" t="s">
        <v>369</v>
      </c>
      <c r="H33" s="537">
        <v>381880.63</v>
      </c>
      <c r="I33" s="536">
        <v>0</v>
      </c>
      <c r="J33" s="536"/>
    </row>
    <row r="34" spans="1:11" x14ac:dyDescent="0.25">
      <c r="A34" t="s">
        <v>17</v>
      </c>
      <c r="B34" s="298" t="s">
        <v>374</v>
      </c>
      <c r="C34" s="265" t="s">
        <v>375</v>
      </c>
      <c r="D34" s="299">
        <v>428355</v>
      </c>
      <c r="F34" s="536" t="s">
        <v>508</v>
      </c>
      <c r="G34" s="536" t="s">
        <v>369</v>
      </c>
      <c r="H34" s="537">
        <v>26975</v>
      </c>
      <c r="I34" s="536">
        <v>0</v>
      </c>
      <c r="J34" s="536"/>
    </row>
    <row r="35" spans="1:11" x14ac:dyDescent="0.25">
      <c r="A35" t="s">
        <v>225</v>
      </c>
      <c r="B35" s="298" t="s">
        <v>376</v>
      </c>
      <c r="C35" s="265" t="s">
        <v>377</v>
      </c>
      <c r="D35" s="299">
        <v>107376.21</v>
      </c>
      <c r="F35" s="536" t="s">
        <v>509</v>
      </c>
      <c r="G35" s="536" t="s">
        <v>371</v>
      </c>
      <c r="H35" s="537">
        <v>238016.52</v>
      </c>
      <c r="I35" s="536">
        <v>0</v>
      </c>
      <c r="J35" s="536"/>
    </row>
    <row r="36" spans="1:11" x14ac:dyDescent="0.25">
      <c r="A36" t="s">
        <v>226</v>
      </c>
      <c r="B36" s="298" t="s">
        <v>378</v>
      </c>
      <c r="C36" s="265" t="s">
        <v>379</v>
      </c>
      <c r="D36" s="299">
        <v>217625.04</v>
      </c>
      <c r="F36" s="536" t="s">
        <v>510</v>
      </c>
      <c r="G36" s="536" t="s">
        <v>373</v>
      </c>
      <c r="H36" s="537">
        <v>988857.96</v>
      </c>
      <c r="I36" s="536">
        <v>0</v>
      </c>
      <c r="J36" s="536"/>
    </row>
    <row r="37" spans="1:11" x14ac:dyDescent="0.25">
      <c r="A37" t="s">
        <v>412</v>
      </c>
      <c r="B37" s="298" t="s">
        <v>380</v>
      </c>
      <c r="C37" s="265" t="s">
        <v>381</v>
      </c>
      <c r="D37" s="299">
        <v>157352.16</v>
      </c>
      <c r="F37" s="536" t="s">
        <v>511</v>
      </c>
      <c r="G37" s="536" t="s">
        <v>373</v>
      </c>
      <c r="H37" s="537">
        <v>95954.7</v>
      </c>
      <c r="I37" s="536">
        <v>0</v>
      </c>
      <c r="J37" s="536"/>
    </row>
    <row r="38" spans="1:11" x14ac:dyDescent="0.25">
      <c r="A38" t="s">
        <v>413</v>
      </c>
      <c r="B38" s="298" t="s">
        <v>382</v>
      </c>
      <c r="C38" s="265" t="s">
        <v>383</v>
      </c>
      <c r="D38" s="299">
        <v>3298.86</v>
      </c>
      <c r="E38" s="295">
        <v>162117.04</v>
      </c>
      <c r="F38" s="536" t="s">
        <v>512</v>
      </c>
      <c r="G38" s="536" t="s">
        <v>375</v>
      </c>
      <c r="H38" s="537">
        <v>386455</v>
      </c>
      <c r="I38" s="536">
        <v>0</v>
      </c>
      <c r="J38" s="536"/>
    </row>
    <row r="39" spans="1:11" x14ac:dyDescent="0.25">
      <c r="B39" s="298" t="s">
        <v>438</v>
      </c>
      <c r="C39" s="265" t="s">
        <v>440</v>
      </c>
      <c r="D39" s="299">
        <v>0</v>
      </c>
      <c r="E39" s="30"/>
      <c r="F39" s="536" t="s">
        <v>513</v>
      </c>
      <c r="G39" s="536" t="s">
        <v>375</v>
      </c>
      <c r="H39" s="537">
        <v>41900</v>
      </c>
      <c r="I39" s="536">
        <v>0</v>
      </c>
      <c r="J39" s="536"/>
    </row>
    <row r="40" spans="1:11" x14ac:dyDescent="0.25">
      <c r="B40" s="298" t="s">
        <v>439</v>
      </c>
      <c r="C40" s="265" t="s">
        <v>441</v>
      </c>
      <c r="D40" s="299">
        <v>0</v>
      </c>
      <c r="E40" s="30"/>
      <c r="F40" s="536" t="s">
        <v>514</v>
      </c>
      <c r="G40" s="536" t="s">
        <v>377</v>
      </c>
      <c r="H40" s="537">
        <v>103447.92</v>
      </c>
      <c r="I40" s="536">
        <v>0</v>
      </c>
      <c r="J40" s="536"/>
    </row>
    <row r="41" spans="1:11" x14ac:dyDescent="0.25">
      <c r="B41" s="300"/>
      <c r="C41" s="301" t="s">
        <v>467</v>
      </c>
      <c r="D41" s="302">
        <v>9172055.0700000003</v>
      </c>
      <c r="F41" s="536" t="s">
        <v>515</v>
      </c>
      <c r="G41" s="536" t="s">
        <v>377</v>
      </c>
      <c r="H41" s="537">
        <v>3928.29</v>
      </c>
      <c r="I41" s="536">
        <v>0</v>
      </c>
      <c r="J41" s="536"/>
    </row>
    <row r="42" spans="1:11" x14ac:dyDescent="0.25">
      <c r="F42" s="536" t="s">
        <v>516</v>
      </c>
      <c r="G42" s="536" t="s">
        <v>379</v>
      </c>
      <c r="H42" s="537">
        <v>168041.04</v>
      </c>
      <c r="I42" s="536">
        <v>0</v>
      </c>
      <c r="J42" s="536"/>
    </row>
    <row r="43" spans="1:11" x14ac:dyDescent="0.25">
      <c r="F43" s="536" t="s">
        <v>517</v>
      </c>
      <c r="G43" s="536" t="s">
        <v>379</v>
      </c>
      <c r="H43" s="537">
        <v>49584</v>
      </c>
      <c r="I43" s="536">
        <v>0</v>
      </c>
      <c r="J43" s="536"/>
    </row>
    <row r="44" spans="1:11" x14ac:dyDescent="0.25">
      <c r="F44" s="536" t="s">
        <v>518</v>
      </c>
      <c r="G44" s="536" t="s">
        <v>381</v>
      </c>
      <c r="H44" s="537">
        <v>30128.16</v>
      </c>
      <c r="I44" s="536">
        <v>0</v>
      </c>
      <c r="J44" s="536"/>
    </row>
    <row r="45" spans="1:11" x14ac:dyDescent="0.25">
      <c r="F45" s="536" t="s">
        <v>519</v>
      </c>
      <c r="G45" s="536" t="s">
        <v>383</v>
      </c>
      <c r="H45" s="537">
        <v>3298.86</v>
      </c>
      <c r="I45" s="536">
        <v>0</v>
      </c>
      <c r="J45" s="536"/>
    </row>
    <row r="46" spans="1:11" x14ac:dyDescent="0.25">
      <c r="F46" s="536" t="s">
        <v>520</v>
      </c>
      <c r="G46" s="536" t="s">
        <v>440</v>
      </c>
      <c r="H46" s="536">
        <v>0</v>
      </c>
      <c r="I46" s="536">
        <v>0</v>
      </c>
      <c r="J46" s="536"/>
    </row>
    <row r="47" spans="1:11" x14ac:dyDescent="0.25">
      <c r="F47" s="536" t="s">
        <v>521</v>
      </c>
      <c r="G47" s="536" t="s">
        <v>441</v>
      </c>
      <c r="H47" s="536">
        <v>0</v>
      </c>
      <c r="I47" s="536">
        <v>0</v>
      </c>
      <c r="J47" s="537">
        <v>9172055.0700000003</v>
      </c>
      <c r="K47">
        <v>0</v>
      </c>
    </row>
    <row r="48" spans="1:11" x14ac:dyDescent="0.25">
      <c r="F48" s="536"/>
      <c r="G48" s="536"/>
      <c r="H48" s="537">
        <f>SUM(H30:H47)</f>
        <v>9172055.0699999984</v>
      </c>
      <c r="I48" s="536"/>
      <c r="J48" s="536"/>
    </row>
    <row r="49" spans="6:10" x14ac:dyDescent="0.25">
      <c r="F49" s="536"/>
      <c r="G49" s="536"/>
      <c r="H49" s="537"/>
      <c r="I49" s="536"/>
      <c r="J49" s="536"/>
    </row>
    <row r="50" spans="6:10" x14ac:dyDescent="0.25">
      <c r="F50" s="536"/>
      <c r="G50" s="536"/>
      <c r="H50" s="537"/>
      <c r="I50" s="536"/>
      <c r="J50" s="536"/>
    </row>
    <row r="51" spans="6:10" x14ac:dyDescent="0.25">
      <c r="F51" s="536"/>
      <c r="G51" s="536"/>
      <c r="H51" s="537"/>
      <c r="I51" s="536"/>
      <c r="J51" s="536"/>
    </row>
    <row r="52" spans="6:10" x14ac:dyDescent="0.25">
      <c r="F52" s="536"/>
      <c r="G52" s="536"/>
      <c r="H52" s="537"/>
      <c r="I52" s="536"/>
      <c r="J52" s="536"/>
    </row>
    <row r="53" spans="6:10" x14ac:dyDescent="0.25">
      <c r="F53" s="535"/>
      <c r="G53" s="536"/>
      <c r="H53" s="537"/>
      <c r="I53" s="536"/>
      <c r="J53" s="536"/>
    </row>
    <row r="54" spans="6:10" x14ac:dyDescent="0.25">
      <c r="G54" s="88"/>
      <c r="H54" s="88"/>
      <c r="I54" s="88"/>
      <c r="J54" s="88"/>
    </row>
  </sheetData>
  <pageMargins left="1.299212598425197" right="0.70866141732283472" top="1.9291338582677167" bottom="0.74803149606299213" header="0.31496062992125984" footer="0.31496062992125984"/>
  <pageSetup paperSize="9" orientation="portrait" r:id="rId1"/>
  <colBreaks count="1" manualBreakCount="1">
    <brk id="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22"/>
  <sheetViews>
    <sheetView zoomScaleNormal="100" workbookViewId="0">
      <selection activeCell="A2" sqref="A2:H22"/>
    </sheetView>
  </sheetViews>
  <sheetFormatPr defaultRowHeight="15" x14ac:dyDescent="0.25"/>
  <cols>
    <col min="1" max="1" width="4.5703125" customWidth="1"/>
    <col min="2" max="2" width="29.85546875" customWidth="1"/>
    <col min="3" max="8" width="17" customWidth="1"/>
  </cols>
  <sheetData>
    <row r="2" spans="1:8" ht="43.5" customHeight="1" x14ac:dyDescent="0.25">
      <c r="A2" s="523" t="s">
        <v>276</v>
      </c>
      <c r="B2" s="523"/>
      <c r="C2" s="523"/>
      <c r="D2" s="523"/>
      <c r="E2" s="523"/>
      <c r="F2" s="523"/>
    </row>
    <row r="3" spans="1:8" ht="15.75" thickBot="1" x14ac:dyDescent="0.3"/>
    <row r="4" spans="1:8" x14ac:dyDescent="0.25">
      <c r="A4" s="506" t="s">
        <v>0</v>
      </c>
      <c r="B4" s="456" t="s">
        <v>233</v>
      </c>
      <c r="C4" s="460" t="s">
        <v>227</v>
      </c>
      <c r="D4" s="460" t="s">
        <v>228</v>
      </c>
      <c r="E4" s="460" t="s">
        <v>230</v>
      </c>
      <c r="F4" s="460"/>
      <c r="G4" s="460"/>
      <c r="H4" s="468" t="s">
        <v>232</v>
      </c>
    </row>
    <row r="5" spans="1:8" ht="29.25" customHeight="1" x14ac:dyDescent="0.25">
      <c r="A5" s="507"/>
      <c r="B5" s="509"/>
      <c r="C5" s="461"/>
      <c r="D5" s="461"/>
      <c r="E5" s="461"/>
      <c r="F5" s="461"/>
      <c r="G5" s="461"/>
      <c r="H5" s="469"/>
    </row>
    <row r="6" spans="1:8" ht="15" customHeight="1" x14ac:dyDescent="0.25">
      <c r="A6" s="507"/>
      <c r="B6" s="509"/>
      <c r="C6" s="461"/>
      <c r="D6" s="461"/>
      <c r="E6" s="461" t="s">
        <v>187</v>
      </c>
      <c r="F6" s="461" t="s">
        <v>229</v>
      </c>
      <c r="G6" s="461" t="s">
        <v>231</v>
      </c>
      <c r="H6" s="469"/>
    </row>
    <row r="7" spans="1:8" ht="51" customHeight="1" x14ac:dyDescent="0.25">
      <c r="A7" s="508"/>
      <c r="B7" s="457"/>
      <c r="C7" s="461"/>
      <c r="D7" s="461"/>
      <c r="E7" s="461"/>
      <c r="F7" s="461"/>
      <c r="G7" s="461"/>
      <c r="H7" s="469"/>
    </row>
    <row r="8" spans="1:8" x14ac:dyDescent="0.25">
      <c r="A8" s="130">
        <v>1</v>
      </c>
      <c r="B8" s="131">
        <v>2</v>
      </c>
      <c r="C8" s="131">
        <v>3</v>
      </c>
      <c r="D8" s="131">
        <v>4</v>
      </c>
      <c r="E8" s="131">
        <v>5</v>
      </c>
      <c r="F8" s="131">
        <v>6</v>
      </c>
      <c r="G8" s="131">
        <v>7</v>
      </c>
      <c r="H8" s="132">
        <v>8</v>
      </c>
    </row>
    <row r="9" spans="1:8" ht="17.45" customHeight="1" x14ac:dyDescent="0.25">
      <c r="A9" s="100"/>
      <c r="B9" s="122" t="s">
        <v>95</v>
      </c>
      <c r="C9" s="99"/>
      <c r="D9" s="99"/>
      <c r="E9" s="99"/>
      <c r="F9" s="99"/>
      <c r="G9" s="129">
        <f>E9+F9</f>
        <v>0</v>
      </c>
      <c r="H9" s="133">
        <f>C9+D9-G9</f>
        <v>0</v>
      </c>
    </row>
    <row r="10" spans="1:8" ht="17.45" customHeight="1" x14ac:dyDescent="0.25">
      <c r="A10" s="100"/>
      <c r="B10" s="99"/>
      <c r="C10" s="99"/>
      <c r="D10" s="99"/>
      <c r="E10" s="99"/>
      <c r="F10" s="99"/>
      <c r="G10" s="129">
        <f t="shared" ref="G10:G15" si="0">E10+F10</f>
        <v>0</v>
      </c>
      <c r="H10" s="133">
        <f t="shared" ref="H10:H15" si="1">C10+D10-G10</f>
        <v>0</v>
      </c>
    </row>
    <row r="11" spans="1:8" ht="17.45" customHeight="1" x14ac:dyDescent="0.25">
      <c r="A11" s="100"/>
      <c r="B11" s="99"/>
      <c r="C11" s="99"/>
      <c r="D11" s="99"/>
      <c r="E11" s="99"/>
      <c r="F11" s="99"/>
      <c r="G11" s="129">
        <f t="shared" si="0"/>
        <v>0</v>
      </c>
      <c r="H11" s="133">
        <f t="shared" si="1"/>
        <v>0</v>
      </c>
    </row>
    <row r="12" spans="1:8" ht="17.45" customHeight="1" x14ac:dyDescent="0.25">
      <c r="A12" s="102"/>
      <c r="B12" s="2"/>
      <c r="C12" s="2"/>
      <c r="D12" s="2"/>
      <c r="E12" s="2"/>
      <c r="F12" s="2"/>
      <c r="G12" s="129">
        <f t="shared" si="0"/>
        <v>0</v>
      </c>
      <c r="H12" s="133">
        <f t="shared" si="1"/>
        <v>0</v>
      </c>
    </row>
    <row r="13" spans="1:8" ht="17.45" customHeight="1" x14ac:dyDescent="0.25">
      <c r="A13" s="102"/>
      <c r="B13" s="2"/>
      <c r="C13" s="2"/>
      <c r="D13" s="2"/>
      <c r="E13" s="2"/>
      <c r="F13" s="2"/>
      <c r="G13" s="129">
        <f t="shared" si="0"/>
        <v>0</v>
      </c>
      <c r="H13" s="133">
        <f t="shared" si="1"/>
        <v>0</v>
      </c>
    </row>
    <row r="14" spans="1:8" ht="17.45" customHeight="1" x14ac:dyDescent="0.25">
      <c r="A14" s="102"/>
      <c r="B14" s="2"/>
      <c r="C14" s="2"/>
      <c r="D14" s="2"/>
      <c r="E14" s="2"/>
      <c r="F14" s="2"/>
      <c r="G14" s="129">
        <f t="shared" si="0"/>
        <v>0</v>
      </c>
      <c r="H14" s="133">
        <f t="shared" si="1"/>
        <v>0</v>
      </c>
    </row>
    <row r="15" spans="1:8" ht="17.45" customHeight="1" x14ac:dyDescent="0.25">
      <c r="A15" s="102"/>
      <c r="B15" s="2"/>
      <c r="C15" s="2"/>
      <c r="D15" s="2"/>
      <c r="E15" s="2"/>
      <c r="F15" s="2"/>
      <c r="G15" s="129">
        <f t="shared" si="0"/>
        <v>0</v>
      </c>
      <c r="H15" s="133">
        <f t="shared" si="1"/>
        <v>0</v>
      </c>
    </row>
    <row r="16" spans="1:8" s="128" customFormat="1" ht="17.45" customHeight="1" thickBot="1" x14ac:dyDescent="0.3">
      <c r="A16" s="125" t="s">
        <v>85</v>
      </c>
      <c r="B16" s="126" t="s">
        <v>183</v>
      </c>
      <c r="C16" s="127">
        <f>C9+C10+C11+C12+C13+C14+C15</f>
        <v>0</v>
      </c>
      <c r="D16" s="127">
        <f t="shared" ref="D16:H16" si="2">D9+D10+D11+D12+D13+D14+D15</f>
        <v>0</v>
      </c>
      <c r="E16" s="127">
        <f t="shared" si="2"/>
        <v>0</v>
      </c>
      <c r="F16" s="127">
        <f t="shared" si="2"/>
        <v>0</v>
      </c>
      <c r="G16" s="127">
        <f t="shared" si="2"/>
        <v>0</v>
      </c>
      <c r="H16" s="134">
        <f t="shared" si="2"/>
        <v>0</v>
      </c>
    </row>
    <row r="18" spans="1:8" x14ac:dyDescent="0.25">
      <c r="B18" s="25"/>
      <c r="C18" s="25"/>
    </row>
    <row r="19" spans="1:8" ht="15" customHeight="1" x14ac:dyDescent="0.25">
      <c r="A19" s="49"/>
      <c r="B19" s="50" t="s">
        <v>127</v>
      </c>
      <c r="C19" s="50"/>
      <c r="D19" s="429" t="s">
        <v>501</v>
      </c>
      <c r="E19" s="430"/>
      <c r="F19" s="64"/>
      <c r="G19" s="450" t="s">
        <v>162</v>
      </c>
      <c r="H19" s="450"/>
    </row>
    <row r="20" spans="1:8" x14ac:dyDescent="0.25">
      <c r="A20" s="49"/>
      <c r="B20" s="52" t="s">
        <v>129</v>
      </c>
      <c r="C20" s="50"/>
      <c r="D20" s="432" t="s">
        <v>89</v>
      </c>
      <c r="E20" s="432"/>
      <c r="F20" s="65"/>
      <c r="G20" s="378" t="s">
        <v>92</v>
      </c>
      <c r="H20" s="378"/>
    </row>
    <row r="21" spans="1:8" x14ac:dyDescent="0.25">
      <c r="A21" s="49"/>
      <c r="B21" s="50"/>
      <c r="C21" s="50"/>
      <c r="D21" s="51"/>
      <c r="E21" s="51"/>
      <c r="F21" s="51"/>
      <c r="G21" s="51"/>
      <c r="H21" s="51"/>
    </row>
    <row r="22" spans="1:8" ht="26.25" customHeight="1" x14ac:dyDescent="0.25">
      <c r="A22" s="433" t="s">
        <v>462</v>
      </c>
      <c r="B22" s="433"/>
      <c r="C22" s="50"/>
      <c r="D22" s="51"/>
      <c r="E22" s="51"/>
      <c r="F22" s="51"/>
      <c r="G22" s="51"/>
      <c r="H22" s="51"/>
    </row>
  </sheetData>
  <mergeCells count="15">
    <mergeCell ref="G19:H19"/>
    <mergeCell ref="G20:H20"/>
    <mergeCell ref="A2:F2"/>
    <mergeCell ref="C4:C7"/>
    <mergeCell ref="D4:D7"/>
    <mergeCell ref="E4:G5"/>
    <mergeCell ref="E6:E7"/>
    <mergeCell ref="F6:F7"/>
    <mergeCell ref="G6:G7"/>
    <mergeCell ref="H4:H7"/>
    <mergeCell ref="A22:B22"/>
    <mergeCell ref="A4:A7"/>
    <mergeCell ref="B4:B7"/>
    <mergeCell ref="D19:E19"/>
    <mergeCell ref="D20:E20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22"/>
  <sheetViews>
    <sheetView zoomScaleNormal="100" workbookViewId="0">
      <selection activeCell="A2" sqref="A2:H18"/>
    </sheetView>
  </sheetViews>
  <sheetFormatPr defaultRowHeight="15" x14ac:dyDescent="0.25"/>
  <cols>
    <col min="1" max="1" width="6" customWidth="1"/>
    <col min="2" max="2" width="29.7109375" customWidth="1"/>
    <col min="3" max="3" width="15.5703125" customWidth="1"/>
    <col min="4" max="4" width="14.42578125" customWidth="1"/>
    <col min="5" max="5" width="13.85546875" customWidth="1"/>
    <col min="6" max="8" width="14.28515625" customWidth="1"/>
    <col min="9" max="9" width="13.140625" customWidth="1"/>
    <col min="10" max="11" width="11.85546875" bestFit="1" customWidth="1"/>
    <col min="12" max="12" width="13.28515625" customWidth="1"/>
  </cols>
  <sheetData>
    <row r="1" spans="1:12" ht="25.5" customHeight="1" x14ac:dyDescent="0.25">
      <c r="A1" s="236"/>
      <c r="B1" s="236"/>
      <c r="C1" s="50"/>
      <c r="D1" s="51"/>
      <c r="E1" s="51"/>
      <c r="F1" s="51"/>
      <c r="G1" s="51"/>
      <c r="H1" s="51"/>
    </row>
    <row r="2" spans="1:12" ht="40.5" customHeight="1" x14ac:dyDescent="0.25">
      <c r="A2" s="523" t="s">
        <v>277</v>
      </c>
      <c r="B2" s="523"/>
      <c r="C2" s="523"/>
      <c r="D2" s="523"/>
      <c r="E2" s="523"/>
      <c r="F2" s="523"/>
      <c r="G2" s="523"/>
      <c r="H2" s="523"/>
    </row>
    <row r="3" spans="1:12" ht="27.75" customHeight="1" thickBot="1" x14ac:dyDescent="0.3"/>
    <row r="4" spans="1:12" ht="47.25" customHeight="1" x14ac:dyDescent="0.25">
      <c r="A4" s="506" t="s">
        <v>0</v>
      </c>
      <c r="B4" s="456" t="s">
        <v>442</v>
      </c>
      <c r="C4" s="524" t="s">
        <v>300</v>
      </c>
      <c r="D4" s="525"/>
      <c r="E4" s="526"/>
      <c r="F4" s="524" t="s">
        <v>239</v>
      </c>
      <c r="G4" s="525"/>
      <c r="H4" s="527"/>
    </row>
    <row r="5" spans="1:12" x14ac:dyDescent="0.25">
      <c r="A5" s="507"/>
      <c r="B5" s="509"/>
      <c r="C5" s="528" t="s">
        <v>235</v>
      </c>
      <c r="D5" s="529" t="s">
        <v>236</v>
      </c>
      <c r="E5" s="530"/>
      <c r="F5" s="528" t="s">
        <v>235</v>
      </c>
      <c r="G5" s="529" t="s">
        <v>236</v>
      </c>
      <c r="H5" s="531"/>
    </row>
    <row r="6" spans="1:12" ht="24" x14ac:dyDescent="0.25">
      <c r="A6" s="507"/>
      <c r="B6" s="509"/>
      <c r="C6" s="467"/>
      <c r="D6" s="61" t="s">
        <v>237</v>
      </c>
      <c r="E6" s="61" t="s">
        <v>238</v>
      </c>
      <c r="F6" s="467"/>
      <c r="G6" s="61" t="s">
        <v>237</v>
      </c>
      <c r="H6" s="237" t="s">
        <v>238</v>
      </c>
    </row>
    <row r="7" spans="1:12" x14ac:dyDescent="0.25">
      <c r="A7" s="130">
        <v>1</v>
      </c>
      <c r="B7" s="131">
        <v>2</v>
      </c>
      <c r="C7" s="131">
        <v>3</v>
      </c>
      <c r="D7" s="131">
        <v>4</v>
      </c>
      <c r="E7" s="131">
        <v>5</v>
      </c>
      <c r="F7" s="131">
        <v>6</v>
      </c>
      <c r="G7" s="131">
        <v>7</v>
      </c>
      <c r="H7" s="132">
        <v>8</v>
      </c>
    </row>
    <row r="8" spans="1:12" ht="39" customHeight="1" x14ac:dyDescent="0.25">
      <c r="A8" s="187" t="s">
        <v>6</v>
      </c>
      <c r="B8" s="538" t="s">
        <v>524</v>
      </c>
      <c r="C8" s="188">
        <v>13050</v>
      </c>
      <c r="D8" s="188"/>
      <c r="E8" s="188"/>
      <c r="F8" s="188">
        <v>0</v>
      </c>
      <c r="G8" s="189">
        <v>0</v>
      </c>
      <c r="H8" s="190">
        <v>0</v>
      </c>
      <c r="K8" s="176"/>
    </row>
    <row r="9" spans="1:12" ht="36.75" customHeight="1" x14ac:dyDescent="0.25">
      <c r="A9" s="187" t="s">
        <v>71</v>
      </c>
      <c r="B9" s="538" t="s">
        <v>522</v>
      </c>
      <c r="C9" s="188">
        <v>0</v>
      </c>
      <c r="D9" s="188"/>
      <c r="E9" s="188"/>
      <c r="F9" s="188">
        <v>153159.35</v>
      </c>
      <c r="G9" s="189"/>
      <c r="H9" s="190"/>
      <c r="K9" s="176"/>
    </row>
    <row r="10" spans="1:12" ht="53.25" customHeight="1" x14ac:dyDescent="0.25">
      <c r="A10" s="187" t="s">
        <v>23</v>
      </c>
      <c r="B10" s="538" t="s">
        <v>523</v>
      </c>
      <c r="C10" s="188">
        <v>0</v>
      </c>
      <c r="D10" s="188"/>
      <c r="E10" s="188"/>
      <c r="F10" s="188">
        <v>409559.68</v>
      </c>
      <c r="G10" s="189"/>
      <c r="H10" s="190"/>
      <c r="K10" s="176"/>
    </row>
    <row r="11" spans="1:12" x14ac:dyDescent="0.25">
      <c r="A11" s="102"/>
      <c r="B11" s="179"/>
      <c r="C11" s="186"/>
      <c r="D11" s="186"/>
      <c r="E11" s="186"/>
      <c r="F11" s="186"/>
      <c r="G11" s="184"/>
      <c r="H11" s="185"/>
      <c r="J11" s="30">
        <f>C12+F12</f>
        <v>575769.03</v>
      </c>
    </row>
    <row r="12" spans="1:12" ht="15.75" thickBot="1" x14ac:dyDescent="0.3">
      <c r="A12" s="125" t="s">
        <v>85</v>
      </c>
      <c r="B12" s="126" t="s">
        <v>183</v>
      </c>
      <c r="C12" s="127">
        <f t="shared" ref="C12:H12" si="0">SUM(C8:C11)</f>
        <v>13050</v>
      </c>
      <c r="D12" s="127">
        <f t="shared" si="0"/>
        <v>0</v>
      </c>
      <c r="E12" s="127">
        <f t="shared" si="0"/>
        <v>0</v>
      </c>
      <c r="F12" s="127">
        <f t="shared" si="0"/>
        <v>562719.03</v>
      </c>
      <c r="G12" s="127">
        <f t="shared" si="0"/>
        <v>0</v>
      </c>
      <c r="H12" s="127">
        <f t="shared" si="0"/>
        <v>0</v>
      </c>
      <c r="I12" s="30"/>
    </row>
    <row r="13" spans="1:12" x14ac:dyDescent="0.25">
      <c r="F13" s="30"/>
      <c r="L13" s="176"/>
    </row>
    <row r="14" spans="1:12" x14ac:dyDescent="0.25">
      <c r="B14" s="25"/>
      <c r="C14" s="25"/>
    </row>
    <row r="15" spans="1:12" x14ac:dyDescent="0.25">
      <c r="A15" s="49"/>
      <c r="B15" s="50" t="s">
        <v>127</v>
      </c>
      <c r="C15" s="50"/>
      <c r="D15" s="429" t="s">
        <v>501</v>
      </c>
      <c r="E15" s="430"/>
      <c r="F15" s="64"/>
      <c r="G15" s="450" t="s">
        <v>162</v>
      </c>
      <c r="H15" s="450"/>
    </row>
    <row r="16" spans="1:12" x14ac:dyDescent="0.25">
      <c r="A16" s="49"/>
      <c r="B16" s="52" t="s">
        <v>129</v>
      </c>
      <c r="C16" s="50"/>
      <c r="D16" s="432" t="s">
        <v>89</v>
      </c>
      <c r="E16" s="432"/>
      <c r="F16" s="65"/>
      <c r="G16" s="378" t="s">
        <v>92</v>
      </c>
      <c r="H16" s="378"/>
    </row>
    <row r="17" spans="1:8" x14ac:dyDescent="0.25">
      <c r="A17" s="49"/>
      <c r="B17" s="50"/>
      <c r="C17" s="50"/>
      <c r="D17" s="51"/>
      <c r="E17" s="51"/>
      <c r="F17" s="51"/>
      <c r="G17" s="51"/>
      <c r="H17" s="51"/>
    </row>
    <row r="18" spans="1:8" x14ac:dyDescent="0.25">
      <c r="A18" s="433" t="s">
        <v>462</v>
      </c>
      <c r="B18" s="433"/>
      <c r="C18" s="238"/>
      <c r="D18" s="51"/>
      <c r="E18" s="51"/>
      <c r="F18" s="51"/>
      <c r="G18" s="51"/>
      <c r="H18" s="51"/>
    </row>
    <row r="19" spans="1:8" ht="25.5" customHeight="1" x14ac:dyDescent="0.25"/>
    <row r="22" spans="1:8" x14ac:dyDescent="0.25">
      <c r="C22" s="30"/>
    </row>
  </sheetData>
  <mergeCells count="14">
    <mergeCell ref="A2:H2"/>
    <mergeCell ref="A4:A6"/>
    <mergeCell ref="B4:B6"/>
    <mergeCell ref="C4:E4"/>
    <mergeCell ref="F4:H4"/>
    <mergeCell ref="C5:C6"/>
    <mergeCell ref="D5:E5"/>
    <mergeCell ref="F5:F6"/>
    <mergeCell ref="G5:H5"/>
    <mergeCell ref="D15:E15"/>
    <mergeCell ref="G15:H15"/>
    <mergeCell ref="D16:E16"/>
    <mergeCell ref="G16:H16"/>
    <mergeCell ref="A18:B18"/>
  </mergeCells>
  <pageMargins left="1.1023622047244095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64"/>
  <sheetViews>
    <sheetView zoomScaleNormal="100" workbookViewId="0">
      <selection sqref="A1:D64"/>
    </sheetView>
  </sheetViews>
  <sheetFormatPr defaultRowHeight="15" x14ac:dyDescent="0.25"/>
  <cols>
    <col min="1" max="1" width="4.42578125" customWidth="1"/>
    <col min="2" max="2" width="47" customWidth="1"/>
    <col min="3" max="3" width="21.140625" customWidth="1"/>
    <col min="4" max="4" width="20.28515625" customWidth="1"/>
    <col min="5" max="5" width="5.5703125" customWidth="1"/>
    <col min="6" max="6" width="8.85546875" customWidth="1"/>
    <col min="7" max="7" width="24.28515625" customWidth="1"/>
    <col min="8" max="12" width="9.5703125" customWidth="1"/>
    <col min="13" max="13" width="12.28515625" customWidth="1"/>
    <col min="14" max="14" width="22.7109375" customWidth="1"/>
    <col min="15" max="15" width="11.42578125" customWidth="1"/>
    <col min="16" max="16" width="9.42578125" customWidth="1"/>
    <col min="17" max="17" width="5.85546875" customWidth="1"/>
    <col min="18" max="18" width="8.28515625" customWidth="1"/>
    <col min="19" max="19" width="8" customWidth="1"/>
    <col min="20" max="20" width="8.5703125" customWidth="1"/>
    <col min="22" max="22" width="9.85546875" bestFit="1" customWidth="1"/>
  </cols>
  <sheetData>
    <row r="1" spans="1:24" x14ac:dyDescent="0.25">
      <c r="A1" s="128" t="s">
        <v>358</v>
      </c>
      <c r="B1" s="128"/>
      <c r="C1" s="128"/>
      <c r="D1" s="128"/>
    </row>
    <row r="2" spans="1:24" ht="17.25" customHeight="1" x14ac:dyDescent="0.25">
      <c r="A2" s="532" t="s">
        <v>359</v>
      </c>
      <c r="B2" s="532"/>
      <c r="C2" s="532"/>
      <c r="D2" s="532"/>
      <c r="E2" s="1"/>
      <c r="F2" s="1"/>
      <c r="M2" s="306"/>
      <c r="N2" s="307" t="s">
        <v>481</v>
      </c>
      <c r="O2" s="308"/>
      <c r="P2" s="309"/>
      <c r="Q2" s="309"/>
      <c r="R2" s="309"/>
    </row>
    <row r="3" spans="1:24" x14ac:dyDescent="0.25">
      <c r="A3" s="532"/>
      <c r="B3" s="532"/>
      <c r="C3" s="532"/>
      <c r="D3" s="532"/>
      <c r="M3" s="310" t="s">
        <v>482</v>
      </c>
      <c r="N3" s="311"/>
      <c r="O3" s="308"/>
      <c r="P3" s="309"/>
      <c r="R3" s="309"/>
    </row>
    <row r="4" spans="1:24" ht="24" customHeight="1" x14ac:dyDescent="0.25">
      <c r="A4" s="33" t="s">
        <v>90</v>
      </c>
      <c r="B4" s="13"/>
      <c r="C4" s="13"/>
      <c r="D4" s="13"/>
      <c r="M4" s="306"/>
      <c r="N4" s="311"/>
      <c r="O4" s="308"/>
      <c r="P4" s="309"/>
      <c r="Q4" s="309"/>
      <c r="R4" s="309"/>
    </row>
    <row r="5" spans="1:24" ht="21" customHeight="1" thickBot="1" x14ac:dyDescent="0.3">
      <c r="A5" s="37"/>
      <c r="B5" s="38"/>
      <c r="C5" s="13"/>
      <c r="D5" s="38"/>
      <c r="M5" s="296" t="s">
        <v>346</v>
      </c>
      <c r="N5" s="297" t="s">
        <v>347</v>
      </c>
      <c r="O5" s="297" t="s">
        <v>348</v>
      </c>
    </row>
    <row r="6" spans="1:24" ht="24" customHeight="1" x14ac:dyDescent="0.25">
      <c r="A6" s="31" t="s">
        <v>0</v>
      </c>
      <c r="B6" s="32" t="s">
        <v>105</v>
      </c>
      <c r="C6" s="331" t="s">
        <v>480</v>
      </c>
      <c r="D6" s="332" t="s">
        <v>544</v>
      </c>
      <c r="F6" s="296" t="s">
        <v>346</v>
      </c>
      <c r="G6" s="297" t="s">
        <v>347</v>
      </c>
      <c r="H6" s="297" t="s">
        <v>348</v>
      </c>
      <c r="I6" s="297" t="s">
        <v>526</v>
      </c>
      <c r="J6" s="544"/>
      <c r="K6" s="544"/>
      <c r="L6" s="544"/>
      <c r="M6" s="284" t="s">
        <v>468</v>
      </c>
      <c r="N6" s="285" t="s">
        <v>469</v>
      </c>
      <c r="O6" s="312">
        <v>147.6</v>
      </c>
      <c r="P6" s="539" t="s">
        <v>525</v>
      </c>
      <c r="Q6" s="329"/>
      <c r="R6" s="329"/>
      <c r="S6" s="329"/>
    </row>
    <row r="7" spans="1:24" ht="33" customHeight="1" x14ac:dyDescent="0.25">
      <c r="A7" s="6" t="s">
        <v>6</v>
      </c>
      <c r="B7" s="18" t="s">
        <v>301</v>
      </c>
      <c r="C7" s="304">
        <v>404044.3</v>
      </c>
      <c r="D7" s="333">
        <v>804889.99</v>
      </c>
      <c r="F7" s="540" t="s">
        <v>389</v>
      </c>
      <c r="G7" s="541" t="s">
        <v>527</v>
      </c>
      <c r="H7" s="299">
        <v>804889.99</v>
      </c>
      <c r="I7" s="299"/>
      <c r="J7" s="545"/>
      <c r="K7" s="545"/>
      <c r="L7" s="545"/>
      <c r="M7" s="284" t="s">
        <v>389</v>
      </c>
      <c r="N7" s="285" t="s">
        <v>443</v>
      </c>
      <c r="O7" s="314">
        <v>403901.87</v>
      </c>
      <c r="P7" s="313"/>
      <c r="Q7" s="309"/>
      <c r="R7" s="309"/>
    </row>
    <row r="8" spans="1:24" ht="27" customHeight="1" x14ac:dyDescent="0.25">
      <c r="A8" s="6" t="s">
        <v>71</v>
      </c>
      <c r="B8" s="18" t="s">
        <v>302</v>
      </c>
      <c r="C8" s="304">
        <v>0</v>
      </c>
      <c r="D8" s="305">
        <v>0</v>
      </c>
      <c r="F8" s="569" t="s">
        <v>390</v>
      </c>
      <c r="G8" s="570" t="s">
        <v>391</v>
      </c>
      <c r="H8" s="568">
        <v>27980.57</v>
      </c>
      <c r="I8" s="299"/>
      <c r="J8" s="545" t="s">
        <v>545</v>
      </c>
      <c r="K8" s="545"/>
      <c r="L8" s="545"/>
      <c r="M8" s="284" t="s">
        <v>470</v>
      </c>
      <c r="N8" s="285" t="s">
        <v>471</v>
      </c>
      <c r="O8" s="315">
        <v>13</v>
      </c>
      <c r="P8" s="313"/>
      <c r="Q8" s="309"/>
      <c r="R8" s="309"/>
    </row>
    <row r="9" spans="1:24" ht="33.75" x14ac:dyDescent="0.25">
      <c r="A9" s="6" t="s">
        <v>79</v>
      </c>
      <c r="B9" s="18" t="s">
        <v>353</v>
      </c>
      <c r="C9" s="333">
        <v>25511.91</v>
      </c>
      <c r="D9" s="333">
        <v>27980.57</v>
      </c>
      <c r="F9" s="564" t="s">
        <v>392</v>
      </c>
      <c r="G9" s="565" t="s">
        <v>393</v>
      </c>
      <c r="H9" s="345">
        <v>41.91</v>
      </c>
      <c r="I9" s="567"/>
      <c r="J9" s="547" t="s">
        <v>546</v>
      </c>
      <c r="K9" s="547"/>
      <c r="L9" s="547"/>
      <c r="M9" s="284" t="s">
        <v>390</v>
      </c>
      <c r="N9" s="285" t="s">
        <v>391</v>
      </c>
      <c r="O9" s="315">
        <v>17918.91</v>
      </c>
      <c r="P9" s="313"/>
      <c r="Q9" s="309"/>
      <c r="R9" s="309"/>
    </row>
    <row r="10" spans="1:24" ht="33.75" x14ac:dyDescent="0.25">
      <c r="A10" s="6" t="s">
        <v>16</v>
      </c>
      <c r="B10" s="18" t="s">
        <v>304</v>
      </c>
      <c r="C10" s="305"/>
      <c r="D10" s="305"/>
      <c r="F10" s="540" t="s">
        <v>444</v>
      </c>
      <c r="G10" s="541" t="s">
        <v>445</v>
      </c>
      <c r="H10" s="299">
        <v>16</v>
      </c>
      <c r="I10" s="299"/>
      <c r="J10" s="545"/>
      <c r="K10" s="545"/>
      <c r="L10" s="545"/>
      <c r="M10" s="284" t="s">
        <v>392</v>
      </c>
      <c r="N10" s="285" t="s">
        <v>393</v>
      </c>
      <c r="O10" s="316">
        <v>273.62</v>
      </c>
      <c r="P10" s="317" t="s">
        <v>354</v>
      </c>
      <c r="Q10" s="309"/>
      <c r="R10" s="309"/>
    </row>
    <row r="11" spans="1:24" ht="22.5" x14ac:dyDescent="0.25">
      <c r="A11" s="6" t="s">
        <v>17</v>
      </c>
      <c r="B11" s="18" t="s">
        <v>306</v>
      </c>
      <c r="C11" s="305"/>
      <c r="D11" s="305"/>
      <c r="F11" s="540" t="s">
        <v>394</v>
      </c>
      <c r="G11" s="541" t="s">
        <v>395</v>
      </c>
      <c r="H11" s="299">
        <v>2386.7600000000002</v>
      </c>
      <c r="I11" s="299"/>
      <c r="J11" s="545"/>
      <c r="K11" s="545"/>
      <c r="L11" s="545">
        <f>I12+J12+K12+L12</f>
        <v>5859.2899999999991</v>
      </c>
      <c r="M11" s="284" t="s">
        <v>444</v>
      </c>
      <c r="N11" s="285" t="s">
        <v>445</v>
      </c>
      <c r="O11" s="318">
        <v>96</v>
      </c>
      <c r="P11" s="319">
        <f>O11</f>
        <v>96</v>
      </c>
      <c r="Q11" s="309"/>
      <c r="R11" s="309"/>
    </row>
    <row r="12" spans="1:24" ht="29.25" customHeight="1" x14ac:dyDescent="0.25">
      <c r="A12" s="6" t="s">
        <v>225</v>
      </c>
      <c r="B12" s="18" t="s">
        <v>308</v>
      </c>
      <c r="C12" s="305">
        <v>9403.35</v>
      </c>
      <c r="D12" s="305"/>
      <c r="E12" s="30"/>
      <c r="F12" s="560" t="s">
        <v>396</v>
      </c>
      <c r="G12" s="561" t="s">
        <v>397</v>
      </c>
      <c r="H12" s="562">
        <v>5859.29</v>
      </c>
      <c r="I12" s="562">
        <f>3748.97+1300</f>
        <v>5048.9699999999993</v>
      </c>
      <c r="J12" s="563">
        <v>692.67</v>
      </c>
      <c r="K12" s="563">
        <v>114.92</v>
      </c>
      <c r="L12" s="563">
        <v>2.73</v>
      </c>
      <c r="M12" s="284" t="s">
        <v>394</v>
      </c>
      <c r="N12" s="285" t="s">
        <v>395</v>
      </c>
      <c r="O12" s="299">
        <v>1855.04</v>
      </c>
      <c r="P12" s="313"/>
      <c r="Q12" s="309"/>
      <c r="R12" s="309"/>
    </row>
    <row r="13" spans="1:24" ht="26.25" customHeight="1" x14ac:dyDescent="0.25">
      <c r="A13" s="6" t="s">
        <v>226</v>
      </c>
      <c r="B13" s="18" t="s">
        <v>310</v>
      </c>
      <c r="C13" s="305">
        <v>147.6</v>
      </c>
      <c r="D13" s="305"/>
      <c r="F13" s="540" t="s">
        <v>398</v>
      </c>
      <c r="G13" s="541" t="s">
        <v>399</v>
      </c>
      <c r="H13" s="299">
        <v>3.31</v>
      </c>
      <c r="I13" s="562" t="s">
        <v>483</v>
      </c>
      <c r="J13" s="563" t="s">
        <v>549</v>
      </c>
      <c r="K13" s="563" t="s">
        <v>550</v>
      </c>
      <c r="L13" s="563" t="s">
        <v>551</v>
      </c>
      <c r="M13" s="284" t="s">
        <v>472</v>
      </c>
      <c r="N13" s="320" t="s">
        <v>473</v>
      </c>
      <c r="O13" s="321">
        <v>9403.35</v>
      </c>
      <c r="P13" s="322">
        <f>O13</f>
        <v>9403.35</v>
      </c>
      <c r="Q13" s="309"/>
      <c r="R13" s="309"/>
    </row>
    <row r="14" spans="1:24" ht="38.25" x14ac:dyDescent="0.25">
      <c r="A14" s="6" t="s">
        <v>412</v>
      </c>
      <c r="B14" s="18" t="s">
        <v>384</v>
      </c>
      <c r="C14" s="305"/>
      <c r="D14" s="305"/>
      <c r="F14" s="549" t="s">
        <v>528</v>
      </c>
      <c r="G14" s="554" t="s">
        <v>529</v>
      </c>
      <c r="H14" s="314">
        <v>10918.01</v>
      </c>
      <c r="I14" s="299"/>
      <c r="J14" s="545"/>
      <c r="K14" s="545"/>
      <c r="L14" s="545"/>
      <c r="M14" s="284" t="s">
        <v>396</v>
      </c>
      <c r="N14" s="285" t="s">
        <v>397</v>
      </c>
      <c r="O14" s="299">
        <v>14002.18</v>
      </c>
      <c r="P14" s="323">
        <f>X31</f>
        <v>1898.8799999999999</v>
      </c>
      <c r="Q14" s="360" t="s">
        <v>483</v>
      </c>
      <c r="R14" s="361">
        <v>11881.46</v>
      </c>
      <c r="S14" s="362">
        <v>104.11</v>
      </c>
      <c r="T14" s="363">
        <v>117.73</v>
      </c>
      <c r="U14" s="364">
        <f>SUM(P14:T14)</f>
        <v>14002.179999999998</v>
      </c>
      <c r="V14">
        <v>1905.17</v>
      </c>
      <c r="X14">
        <v>42.39</v>
      </c>
    </row>
    <row r="15" spans="1:24" ht="33.75" x14ac:dyDescent="0.25">
      <c r="A15" s="6" t="s">
        <v>413</v>
      </c>
      <c r="B15" s="18" t="s">
        <v>355</v>
      </c>
      <c r="C15" s="305">
        <v>96</v>
      </c>
      <c r="D15" s="305">
        <v>16</v>
      </c>
      <c r="F15" s="540" t="s">
        <v>530</v>
      </c>
      <c r="G15" s="541" t="s">
        <v>531</v>
      </c>
      <c r="H15" s="568">
        <v>21400</v>
      </c>
      <c r="I15" s="299"/>
      <c r="J15" s="545" t="s">
        <v>547</v>
      </c>
      <c r="K15" s="545"/>
      <c r="L15" s="545"/>
      <c r="M15" s="284" t="s">
        <v>474</v>
      </c>
      <c r="N15" s="285" t="s">
        <v>475</v>
      </c>
      <c r="O15" s="299">
        <v>1470</v>
      </c>
      <c r="P15" s="313"/>
      <c r="Q15" s="309"/>
      <c r="R15" s="324" t="s">
        <v>495</v>
      </c>
      <c r="S15" s="557" t="s">
        <v>496</v>
      </c>
      <c r="T15" s="558" t="s">
        <v>497</v>
      </c>
      <c r="U15" s="559"/>
      <c r="V15">
        <v>-1.59</v>
      </c>
      <c r="X15">
        <v>1.26</v>
      </c>
    </row>
    <row r="16" spans="1:24" ht="22.5" x14ac:dyDescent="0.25">
      <c r="A16" s="6" t="s">
        <v>414</v>
      </c>
      <c r="B16" s="18" t="s">
        <v>354</v>
      </c>
      <c r="C16" s="333">
        <v>273.62</v>
      </c>
      <c r="D16" s="333">
        <v>41.91</v>
      </c>
      <c r="F16" s="550" t="s">
        <v>532</v>
      </c>
      <c r="G16" s="551" t="s">
        <v>533</v>
      </c>
      <c r="H16" s="321">
        <v>212</v>
      </c>
      <c r="I16" s="321"/>
      <c r="J16" s="545"/>
      <c r="K16" s="545"/>
      <c r="L16" s="545"/>
      <c r="M16" s="284" t="s">
        <v>398</v>
      </c>
      <c r="N16" s="285" t="s">
        <v>399</v>
      </c>
      <c r="O16" s="299">
        <v>1.61</v>
      </c>
      <c r="P16" s="313"/>
      <c r="Q16" s="309"/>
      <c r="R16" s="309"/>
      <c r="V16">
        <v>-3.07</v>
      </c>
      <c r="X16">
        <v>22.98</v>
      </c>
    </row>
    <row r="17" spans="1:25" ht="22.5" x14ac:dyDescent="0.25">
      <c r="A17" s="6" t="s">
        <v>415</v>
      </c>
      <c r="B17" s="18" t="s">
        <v>340</v>
      </c>
      <c r="C17" s="305">
        <v>234.9</v>
      </c>
      <c r="D17" s="305">
        <v>10950.15</v>
      </c>
      <c r="F17" s="550" t="s">
        <v>534</v>
      </c>
      <c r="G17" s="551" t="s">
        <v>535</v>
      </c>
      <c r="H17" s="321">
        <v>98479.4</v>
      </c>
      <c r="I17" s="321"/>
      <c r="J17" s="545"/>
      <c r="K17" s="545"/>
      <c r="L17" s="545"/>
      <c r="M17" s="284" t="s">
        <v>476</v>
      </c>
      <c r="N17" s="285" t="s">
        <v>477</v>
      </c>
      <c r="O17" s="314">
        <v>142.43</v>
      </c>
      <c r="P17" s="325">
        <f>O7+O17</f>
        <v>404044.3</v>
      </c>
      <c r="Q17" s="309"/>
      <c r="R17" s="309"/>
      <c r="V17">
        <v>-1.63</v>
      </c>
      <c r="X17">
        <v>650</v>
      </c>
    </row>
    <row r="18" spans="1:25" ht="25.5" x14ac:dyDescent="0.25">
      <c r="A18" s="6" t="s">
        <v>416</v>
      </c>
      <c r="B18" s="18" t="s">
        <v>345</v>
      </c>
      <c r="C18" s="333">
        <v>1855.04</v>
      </c>
      <c r="D18" s="333">
        <v>2386.7600000000002</v>
      </c>
      <c r="F18" s="550" t="s">
        <v>536</v>
      </c>
      <c r="G18" s="551" t="s">
        <v>537</v>
      </c>
      <c r="H18" s="321">
        <v>43373.34</v>
      </c>
      <c r="I18" s="321"/>
      <c r="J18" s="545"/>
      <c r="K18" s="545"/>
      <c r="L18" s="545"/>
      <c r="M18" s="284" t="s">
        <v>400</v>
      </c>
      <c r="N18" s="285" t="s">
        <v>401</v>
      </c>
      <c r="O18" s="326">
        <v>234.9</v>
      </c>
      <c r="P18" s="327">
        <f>O18</f>
        <v>234.9</v>
      </c>
      <c r="Q18" s="309"/>
      <c r="R18" s="309"/>
      <c r="V18">
        <f>SUM(V14:V17)</f>
        <v>1898.88</v>
      </c>
      <c r="X18">
        <v>1.32</v>
      </c>
    </row>
    <row r="19" spans="1:25" ht="45.75" customHeight="1" x14ac:dyDescent="0.25">
      <c r="A19" s="6" t="s">
        <v>417</v>
      </c>
      <c r="B19" s="18" t="s">
        <v>385</v>
      </c>
      <c r="C19" s="334">
        <v>1898.88</v>
      </c>
      <c r="D19" s="334">
        <v>5048.97</v>
      </c>
      <c r="F19" s="550" t="s">
        <v>538</v>
      </c>
      <c r="G19" s="551" t="s">
        <v>539</v>
      </c>
      <c r="H19" s="321">
        <v>39053.19</v>
      </c>
      <c r="I19" s="321"/>
      <c r="J19" s="545"/>
      <c r="K19" s="545"/>
      <c r="L19" s="545"/>
      <c r="M19" s="284" t="s">
        <v>478</v>
      </c>
      <c r="N19" s="285" t="s">
        <v>479</v>
      </c>
      <c r="O19" s="315">
        <v>7580</v>
      </c>
      <c r="P19" s="328">
        <f>O8+O9+O19</f>
        <v>25511.91</v>
      </c>
      <c r="Q19" s="309"/>
      <c r="R19" s="309"/>
      <c r="V19" s="349">
        <f>+O14-V18</f>
        <v>12103.3</v>
      </c>
      <c r="X19">
        <v>11.59</v>
      </c>
    </row>
    <row r="20" spans="1:25" ht="22.5" x14ac:dyDescent="0.25">
      <c r="A20" s="6" t="s">
        <v>418</v>
      </c>
      <c r="B20" s="18" t="s">
        <v>341</v>
      </c>
      <c r="C20" s="305">
        <v>1470</v>
      </c>
      <c r="D20" s="305">
        <v>0</v>
      </c>
      <c r="F20" s="550" t="s">
        <v>540</v>
      </c>
      <c r="G20" s="551" t="s">
        <v>541</v>
      </c>
      <c r="H20" s="321">
        <v>24.46</v>
      </c>
      <c r="I20" s="321"/>
      <c r="J20" s="545"/>
      <c r="K20" s="545"/>
      <c r="L20" s="545"/>
      <c r="M20" s="284" t="s">
        <v>402</v>
      </c>
      <c r="N20" s="285" t="s">
        <v>403</v>
      </c>
      <c r="O20" s="299">
        <v>30350</v>
      </c>
      <c r="P20" s="533" t="s">
        <v>484</v>
      </c>
      <c r="Q20" s="534"/>
      <c r="R20" s="329"/>
      <c r="V20">
        <v>11881.46</v>
      </c>
      <c r="X20">
        <v>7.01</v>
      </c>
    </row>
    <row r="21" spans="1:25" ht="29.25" x14ac:dyDescent="0.25">
      <c r="A21" s="6" t="s">
        <v>419</v>
      </c>
      <c r="B21" s="18" t="s">
        <v>342</v>
      </c>
      <c r="C21" s="333">
        <v>1.61</v>
      </c>
      <c r="D21" s="333">
        <v>3.31</v>
      </c>
      <c r="F21" s="550" t="s">
        <v>542</v>
      </c>
      <c r="G21" s="551" t="s">
        <v>543</v>
      </c>
      <c r="H21" s="321">
        <v>5.52</v>
      </c>
      <c r="I21" s="552">
        <f>SUM(H16:H21)</f>
        <v>181147.90999999997</v>
      </c>
      <c r="J21" s="545"/>
      <c r="K21" s="545"/>
      <c r="L21" s="545"/>
      <c r="M21" s="300"/>
      <c r="N21" s="301" t="s">
        <v>404</v>
      </c>
      <c r="O21" s="302">
        <v>487390.50999999989</v>
      </c>
      <c r="P21" s="329"/>
      <c r="Q21" s="330"/>
      <c r="R21" s="309"/>
      <c r="V21" s="349">
        <f>+V19-V20</f>
        <v>221.84000000000015</v>
      </c>
      <c r="X21">
        <v>1.06</v>
      </c>
    </row>
    <row r="22" spans="1:25" ht="25.5" x14ac:dyDescent="0.25">
      <c r="A22" s="6" t="s">
        <v>420</v>
      </c>
      <c r="B22" s="18" t="s">
        <v>548</v>
      </c>
      <c r="C22" s="305"/>
      <c r="D22" s="305">
        <v>181147.91</v>
      </c>
      <c r="F22" s="549" t="s">
        <v>400</v>
      </c>
      <c r="G22" s="554" t="s">
        <v>401</v>
      </c>
      <c r="H22" s="314">
        <v>32.14</v>
      </c>
      <c r="I22" s="555">
        <f>H22+H14</f>
        <v>10950.15</v>
      </c>
      <c r="J22" s="545"/>
      <c r="K22" s="545"/>
      <c r="L22" s="545"/>
      <c r="Q22" s="309"/>
      <c r="R22" s="309"/>
      <c r="X22">
        <v>1.67</v>
      </c>
    </row>
    <row r="23" spans="1:25" ht="25.5" x14ac:dyDescent="0.25">
      <c r="A23" s="6" t="s">
        <v>421</v>
      </c>
      <c r="B23" s="18" t="s">
        <v>343</v>
      </c>
      <c r="C23" s="333">
        <v>30350</v>
      </c>
      <c r="D23" s="333">
        <v>36400</v>
      </c>
      <c r="F23" s="540" t="s">
        <v>402</v>
      </c>
      <c r="G23" s="541" t="s">
        <v>403</v>
      </c>
      <c r="H23" s="568">
        <v>15000</v>
      </c>
      <c r="I23" s="568">
        <f>H15+H23</f>
        <v>36400</v>
      </c>
      <c r="J23" s="545" t="s">
        <v>547</v>
      </c>
      <c r="K23" s="545"/>
      <c r="L23" s="545"/>
      <c r="Q23" s="309"/>
      <c r="R23" s="309"/>
      <c r="V23">
        <v>104.11</v>
      </c>
      <c r="X23">
        <v>590</v>
      </c>
    </row>
    <row r="24" spans="1:25" ht="27" customHeight="1" x14ac:dyDescent="0.25">
      <c r="A24" s="6" t="s">
        <v>422</v>
      </c>
      <c r="B24" s="18" t="s">
        <v>494</v>
      </c>
      <c r="C24" s="305">
        <v>117.73</v>
      </c>
      <c r="D24" s="305">
        <v>692.67</v>
      </c>
      <c r="F24" s="542"/>
      <c r="G24" s="543" t="s">
        <v>404</v>
      </c>
      <c r="H24" s="553">
        <v>1069675.8899999999</v>
      </c>
      <c r="I24" s="302">
        <v>0</v>
      </c>
      <c r="J24" s="546"/>
      <c r="K24" s="546"/>
      <c r="L24" s="546"/>
      <c r="Q24" s="309"/>
      <c r="R24" s="309"/>
      <c r="V24">
        <v>117.73</v>
      </c>
      <c r="X24">
        <v>62.4</v>
      </c>
    </row>
    <row r="25" spans="1:25" ht="24" customHeight="1" x14ac:dyDescent="0.25">
      <c r="A25" s="6" t="s">
        <v>423</v>
      </c>
      <c r="B25" s="18" t="s">
        <v>387</v>
      </c>
      <c r="C25" s="305">
        <v>104.11</v>
      </c>
      <c r="D25" s="305"/>
      <c r="J25" s="548"/>
      <c r="K25" s="548"/>
      <c r="L25" s="548"/>
      <c r="Q25" s="309"/>
      <c r="R25" s="309"/>
      <c r="V25">
        <f>SUM(V23:V24)</f>
        <v>221.84</v>
      </c>
      <c r="X25">
        <v>74.3</v>
      </c>
    </row>
    <row r="26" spans="1:25" ht="24" customHeight="1" x14ac:dyDescent="0.25">
      <c r="A26" s="266" t="s">
        <v>424</v>
      </c>
      <c r="B26" s="365" t="s">
        <v>553</v>
      </c>
      <c r="C26" s="566"/>
      <c r="D26" s="566">
        <v>114.92</v>
      </c>
      <c r="J26" s="548"/>
      <c r="K26" s="548"/>
      <c r="L26" s="548"/>
      <c r="Q26" s="309"/>
      <c r="R26" s="309"/>
    </row>
    <row r="27" spans="1:25" ht="24" customHeight="1" x14ac:dyDescent="0.25">
      <c r="A27" s="266" t="s">
        <v>552</v>
      </c>
      <c r="B27" s="365" t="s">
        <v>555</v>
      </c>
      <c r="C27" s="566"/>
      <c r="D27" s="566">
        <v>2.73</v>
      </c>
      <c r="J27" s="548"/>
      <c r="K27" s="548"/>
      <c r="L27" s="548"/>
      <c r="Q27" s="309"/>
      <c r="R27" s="309"/>
    </row>
    <row r="28" spans="1:25" ht="52.5" customHeight="1" thickBot="1" x14ac:dyDescent="0.3">
      <c r="A28" s="266" t="s">
        <v>554</v>
      </c>
      <c r="B28" s="365" t="s">
        <v>492</v>
      </c>
      <c r="C28" s="369">
        <v>11881.46</v>
      </c>
      <c r="D28" s="369"/>
      <c r="J28" s="548"/>
      <c r="K28" s="548"/>
      <c r="L28" s="548"/>
      <c r="Q28" s="309"/>
      <c r="R28" s="309"/>
      <c r="V28" s="350">
        <f>+V25-V21</f>
        <v>0</v>
      </c>
      <c r="X28">
        <v>225.32</v>
      </c>
    </row>
    <row r="29" spans="1:25" ht="42" customHeight="1" thickBot="1" x14ac:dyDescent="0.3">
      <c r="A29" s="366" t="s">
        <v>99</v>
      </c>
      <c r="B29" s="367"/>
      <c r="C29" s="368">
        <f>SUM(C7:C28)</f>
        <v>487390.50999999989</v>
      </c>
      <c r="D29" s="368">
        <f>SUM(D7:D28)</f>
        <v>1069675.8899999999</v>
      </c>
      <c r="E29" s="556"/>
      <c r="F29" s="295"/>
      <c r="G29" s="30">
        <f>D29-H24</f>
        <v>0</v>
      </c>
      <c r="M29" s="350">
        <f>+D29-O21</f>
        <v>582285.38</v>
      </c>
      <c r="Q29" s="309"/>
      <c r="R29" s="309"/>
      <c r="X29">
        <v>207.58</v>
      </c>
    </row>
    <row r="30" spans="1:25" x14ac:dyDescent="0.25">
      <c r="Q30" s="309"/>
      <c r="R30" s="309"/>
    </row>
    <row r="31" spans="1:25" x14ac:dyDescent="0.25">
      <c r="A31" s="33" t="s">
        <v>93</v>
      </c>
      <c r="B31" s="41"/>
      <c r="C31" s="41"/>
      <c r="D31" s="41"/>
      <c r="Q31" s="309"/>
      <c r="R31" s="309"/>
      <c r="X31">
        <f>SUM(X14:X30)</f>
        <v>1898.8799999999999</v>
      </c>
      <c r="Y31">
        <f>+X31-V18</f>
        <v>0</v>
      </c>
    </row>
    <row r="32" spans="1:25" ht="12" customHeight="1" thickBot="1" x14ac:dyDescent="0.3">
      <c r="A32" s="42"/>
      <c r="B32" s="38"/>
      <c r="C32" s="13"/>
      <c r="D32" s="13"/>
      <c r="Q32" s="309"/>
      <c r="R32" s="309"/>
    </row>
    <row r="33" spans="1:18" ht="26.25" thickBot="1" x14ac:dyDescent="0.3">
      <c r="A33" s="31" t="s">
        <v>0</v>
      </c>
      <c r="B33" s="32" t="s">
        <v>29</v>
      </c>
      <c r="C33" s="260" t="s">
        <v>480</v>
      </c>
      <c r="D33" s="338" t="s">
        <v>544</v>
      </c>
      <c r="Q33" s="309"/>
      <c r="R33" s="309"/>
    </row>
    <row r="34" spans="1:18" ht="25.5" x14ac:dyDescent="0.25">
      <c r="A34" s="6" t="s">
        <v>30</v>
      </c>
      <c r="B34" s="18" t="s">
        <v>356</v>
      </c>
      <c r="C34" s="339"/>
      <c r="D34" s="340"/>
      <c r="M34" s="335"/>
      <c r="N34" s="336"/>
      <c r="O34" s="337"/>
    </row>
    <row r="35" spans="1:18" x14ac:dyDescent="0.25">
      <c r="A35" s="6" t="s">
        <v>31</v>
      </c>
      <c r="B35" s="18" t="s">
        <v>317</v>
      </c>
      <c r="C35" s="339"/>
      <c r="D35" s="305"/>
    </row>
    <row r="36" spans="1:18" ht="24" customHeight="1" x14ac:dyDescent="0.25">
      <c r="A36" s="6" t="s">
        <v>303</v>
      </c>
      <c r="B36" s="18" t="s">
        <v>318</v>
      </c>
      <c r="C36" s="339"/>
      <c r="D36" s="305"/>
    </row>
    <row r="37" spans="1:18" ht="25.5" x14ac:dyDescent="0.25">
      <c r="A37" s="6" t="s">
        <v>36</v>
      </c>
      <c r="B37" s="18" t="s">
        <v>319</v>
      </c>
      <c r="C37" s="339"/>
      <c r="D37" s="305"/>
    </row>
    <row r="38" spans="1:18" ht="25.5" x14ac:dyDescent="0.25">
      <c r="A38" s="6" t="s">
        <v>305</v>
      </c>
      <c r="B38" s="18" t="s">
        <v>320</v>
      </c>
      <c r="C38" s="339"/>
      <c r="D38" s="305"/>
    </row>
    <row r="39" spans="1:18" ht="28.5" customHeight="1" x14ac:dyDescent="0.25">
      <c r="A39" s="6" t="s">
        <v>307</v>
      </c>
      <c r="B39" s="18" t="s">
        <v>321</v>
      </c>
      <c r="C39" s="339"/>
      <c r="D39" s="305"/>
      <c r="F39" s="296" t="s">
        <v>346</v>
      </c>
      <c r="G39" s="297" t="s">
        <v>347</v>
      </c>
      <c r="H39" s="297" t="s">
        <v>348</v>
      </c>
      <c r="I39" s="297"/>
      <c r="M39" s="284" t="s">
        <v>446</v>
      </c>
      <c r="N39" s="285" t="s">
        <v>447</v>
      </c>
      <c r="O39" s="299">
        <v>0</v>
      </c>
      <c r="P39" s="313"/>
    </row>
    <row r="40" spans="1:18" ht="38.25" x14ac:dyDescent="0.25">
      <c r="A40" s="6" t="s">
        <v>309</v>
      </c>
      <c r="B40" s="18" t="s">
        <v>322</v>
      </c>
      <c r="C40" s="339"/>
      <c r="D40" s="305"/>
      <c r="F40" s="284" t="s">
        <v>451</v>
      </c>
      <c r="G40" s="285" t="s">
        <v>452</v>
      </c>
      <c r="H40" s="299">
        <v>16</v>
      </c>
      <c r="I40" s="299"/>
      <c r="M40" s="284" t="s">
        <v>451</v>
      </c>
      <c r="N40" s="285" t="s">
        <v>452</v>
      </c>
      <c r="O40" s="299">
        <v>16</v>
      </c>
      <c r="P40" s="313"/>
    </row>
    <row r="41" spans="1:18" ht="33.75" x14ac:dyDescent="0.25">
      <c r="A41" s="6" t="s">
        <v>311</v>
      </c>
      <c r="B41" s="18" t="s">
        <v>323</v>
      </c>
      <c r="C41" s="339"/>
      <c r="D41" s="305"/>
      <c r="F41" s="571" t="s">
        <v>405</v>
      </c>
      <c r="G41" s="572" t="s">
        <v>406</v>
      </c>
      <c r="H41" s="568">
        <v>1693.99</v>
      </c>
      <c r="I41" s="299"/>
      <c r="M41" s="284" t="s">
        <v>405</v>
      </c>
      <c r="N41" s="285" t="s">
        <v>406</v>
      </c>
      <c r="O41" s="345">
        <v>1822.26</v>
      </c>
      <c r="P41" s="313"/>
    </row>
    <row r="42" spans="1:18" ht="25.5" x14ac:dyDescent="0.25">
      <c r="A42" s="6" t="s">
        <v>312</v>
      </c>
      <c r="B42" s="18" t="s">
        <v>324</v>
      </c>
      <c r="C42" s="305">
        <v>0</v>
      </c>
      <c r="D42" s="305">
        <v>0</v>
      </c>
      <c r="F42" s="284" t="s">
        <v>556</v>
      </c>
      <c r="G42" s="285" t="s">
        <v>557</v>
      </c>
      <c r="H42" s="314">
        <v>1304.6400000000001</v>
      </c>
      <c r="I42" s="299"/>
      <c r="M42" s="284" t="s">
        <v>448</v>
      </c>
      <c r="N42" s="285" t="s">
        <v>449</v>
      </c>
      <c r="O42" s="314">
        <v>19736.36</v>
      </c>
      <c r="P42" s="325">
        <f>O42</f>
        <v>19736.36</v>
      </c>
    </row>
    <row r="43" spans="1:18" ht="25.5" x14ac:dyDescent="0.25">
      <c r="A43" s="6" t="s">
        <v>313</v>
      </c>
      <c r="B43" s="18" t="s">
        <v>325</v>
      </c>
      <c r="C43" s="305"/>
      <c r="D43" s="305"/>
      <c r="F43" s="284" t="s">
        <v>407</v>
      </c>
      <c r="G43" s="285" t="s">
        <v>408</v>
      </c>
      <c r="H43" s="299">
        <v>2.83</v>
      </c>
      <c r="I43" s="299"/>
      <c r="M43" s="284" t="s">
        <v>407</v>
      </c>
      <c r="N43" s="285" t="s">
        <v>408</v>
      </c>
      <c r="O43" s="299">
        <v>3.03</v>
      </c>
      <c r="P43" s="313"/>
    </row>
    <row r="44" spans="1:18" ht="33.75" x14ac:dyDescent="0.25">
      <c r="A44" s="6" t="s">
        <v>314</v>
      </c>
      <c r="B44" s="18" t="s">
        <v>326</v>
      </c>
      <c r="C44" s="305"/>
      <c r="D44" s="305"/>
      <c r="F44" s="571" t="s">
        <v>409</v>
      </c>
      <c r="G44" s="572" t="s">
        <v>410</v>
      </c>
      <c r="H44" s="568">
        <v>23832</v>
      </c>
      <c r="I44" s="568">
        <f>H41+H44</f>
        <v>25525.99</v>
      </c>
      <c r="J44" s="350"/>
      <c r="M44" s="284" t="s">
        <v>409</v>
      </c>
      <c r="N44" s="285" t="s">
        <v>410</v>
      </c>
      <c r="O44" s="345">
        <v>4031</v>
      </c>
      <c r="P44" s="346">
        <f>O41+O44</f>
        <v>5853.26</v>
      </c>
    </row>
    <row r="45" spans="1:18" ht="22.5" x14ac:dyDescent="0.25">
      <c r="A45" s="6" t="s">
        <v>315</v>
      </c>
      <c r="B45" s="18" t="s">
        <v>327</v>
      </c>
      <c r="C45" s="305"/>
      <c r="D45" s="305"/>
      <c r="F45" s="284" t="s">
        <v>558</v>
      </c>
      <c r="G45" s="285" t="s">
        <v>559</v>
      </c>
      <c r="H45" s="314">
        <v>5607.65</v>
      </c>
      <c r="I45" s="299"/>
      <c r="M45" s="284" t="s">
        <v>450</v>
      </c>
      <c r="N45" s="285" t="s">
        <v>485</v>
      </c>
      <c r="O45" s="326">
        <v>3571.2</v>
      </c>
      <c r="P45" s="313"/>
    </row>
    <row r="46" spans="1:18" ht="25.5" x14ac:dyDescent="0.25">
      <c r="A46" s="6" t="s">
        <v>316</v>
      </c>
      <c r="B46" s="18" t="s">
        <v>328</v>
      </c>
      <c r="C46" s="344">
        <v>5853.26</v>
      </c>
      <c r="D46" s="344">
        <v>25525.99</v>
      </c>
      <c r="E46">
        <v>9007</v>
      </c>
      <c r="F46" s="284" t="s">
        <v>560</v>
      </c>
      <c r="G46" s="285" t="s">
        <v>561</v>
      </c>
      <c r="H46" s="314">
        <v>212</v>
      </c>
      <c r="I46" s="299"/>
      <c r="J46" s="30"/>
      <c r="K46" s="30"/>
      <c r="L46" s="30"/>
      <c r="M46" s="284" t="s">
        <v>486</v>
      </c>
      <c r="N46" s="285" t="s">
        <v>487</v>
      </c>
      <c r="O46" s="326">
        <v>5183.22</v>
      </c>
      <c r="P46" s="313"/>
    </row>
    <row r="47" spans="1:18" ht="33.75" x14ac:dyDescent="0.25">
      <c r="A47" s="6" t="s">
        <v>329</v>
      </c>
      <c r="B47" s="18" t="s">
        <v>330</v>
      </c>
      <c r="C47" s="343">
        <v>16</v>
      </c>
      <c r="D47" s="343">
        <v>16</v>
      </c>
      <c r="F47" s="284" t="s">
        <v>562</v>
      </c>
      <c r="G47" s="285" t="s">
        <v>563</v>
      </c>
      <c r="H47" s="314">
        <v>9547.26</v>
      </c>
      <c r="I47" s="314">
        <f>SUM(H45:H47)+H42</f>
        <v>16671.55</v>
      </c>
      <c r="M47" s="284" t="s">
        <v>488</v>
      </c>
      <c r="N47" s="285" t="s">
        <v>489</v>
      </c>
      <c r="O47" s="326">
        <v>966.78</v>
      </c>
      <c r="P47" s="327">
        <f>SUM(O45:O47)</f>
        <v>9721.2000000000007</v>
      </c>
    </row>
    <row r="48" spans="1:18" ht="25.5" x14ac:dyDescent="0.25">
      <c r="A48" s="6" t="s">
        <v>331</v>
      </c>
      <c r="B48" s="18" t="s">
        <v>332</v>
      </c>
      <c r="C48" s="305">
        <v>0</v>
      </c>
      <c r="D48" s="305">
        <v>0</v>
      </c>
      <c r="F48" s="300"/>
      <c r="G48" s="301" t="s">
        <v>411</v>
      </c>
      <c r="H48" s="302">
        <v>42216.37</v>
      </c>
      <c r="I48" s="302">
        <v>0</v>
      </c>
      <c r="M48" s="300"/>
      <c r="N48" s="301" t="s">
        <v>411</v>
      </c>
      <c r="O48" s="302">
        <v>35329.85</v>
      </c>
      <c r="P48" s="313"/>
    </row>
    <row r="49" spans="1:13" x14ac:dyDescent="0.25">
      <c r="A49" s="6" t="s">
        <v>333</v>
      </c>
      <c r="B49" s="18" t="s">
        <v>334</v>
      </c>
      <c r="C49" s="305"/>
      <c r="D49" s="305"/>
    </row>
    <row r="50" spans="1:13" ht="25.5" x14ac:dyDescent="0.25">
      <c r="A50" s="6" t="s">
        <v>335</v>
      </c>
      <c r="B50" s="18" t="s">
        <v>336</v>
      </c>
      <c r="C50" s="341"/>
      <c r="D50" s="341"/>
    </row>
    <row r="51" spans="1:13" x14ac:dyDescent="0.25">
      <c r="A51" s="6" t="s">
        <v>32</v>
      </c>
      <c r="B51" s="347" t="s">
        <v>337</v>
      </c>
      <c r="C51" s="305"/>
      <c r="D51" s="305"/>
    </row>
    <row r="52" spans="1:13" x14ac:dyDescent="0.25">
      <c r="A52" s="6" t="s">
        <v>33</v>
      </c>
      <c r="B52" s="347" t="s">
        <v>338</v>
      </c>
      <c r="C52" s="305"/>
      <c r="D52" s="305"/>
    </row>
    <row r="53" spans="1:13" x14ac:dyDescent="0.25">
      <c r="A53" s="6" t="s">
        <v>34</v>
      </c>
      <c r="B53" s="347" t="s">
        <v>339</v>
      </c>
      <c r="C53" s="305"/>
      <c r="D53" s="305"/>
    </row>
    <row r="54" spans="1:13" ht="25.5" x14ac:dyDescent="0.25">
      <c r="A54" s="6">
        <v>18</v>
      </c>
      <c r="B54" s="18" t="s">
        <v>388</v>
      </c>
      <c r="C54" s="305"/>
      <c r="D54" s="305"/>
    </row>
    <row r="55" spans="1:13" x14ac:dyDescent="0.25">
      <c r="A55" s="6">
        <v>19</v>
      </c>
      <c r="B55" s="18" t="s">
        <v>344</v>
      </c>
      <c r="C55" s="333">
        <v>19736.36</v>
      </c>
      <c r="D55" s="333">
        <v>0</v>
      </c>
      <c r="E55">
        <v>4030</v>
      </c>
      <c r="F55">
        <v>16272</v>
      </c>
      <c r="G55" s="30">
        <f>D61-H48</f>
        <v>0</v>
      </c>
      <c r="H55" s="30"/>
      <c r="I55" s="30"/>
      <c r="J55" s="30"/>
      <c r="K55" s="30"/>
      <c r="L55" s="30"/>
    </row>
    <row r="56" spans="1:13" x14ac:dyDescent="0.25">
      <c r="A56" s="6">
        <v>20</v>
      </c>
      <c r="B56" s="18" t="s">
        <v>364</v>
      </c>
      <c r="C56" s="333">
        <v>3.03</v>
      </c>
      <c r="D56" s="333">
        <v>2.83</v>
      </c>
    </row>
    <row r="57" spans="1:13" x14ac:dyDescent="0.25">
      <c r="A57" s="6">
        <v>21</v>
      </c>
      <c r="B57" s="18" t="s">
        <v>341</v>
      </c>
      <c r="C57" s="343">
        <v>0</v>
      </c>
      <c r="D57" s="343">
        <v>0</v>
      </c>
    </row>
    <row r="58" spans="1:13" x14ac:dyDescent="0.25">
      <c r="A58" s="6">
        <v>22</v>
      </c>
      <c r="B58" s="18" t="s">
        <v>425</v>
      </c>
      <c r="C58" s="305">
        <v>9721.2000000000007</v>
      </c>
      <c r="D58" s="305">
        <v>16671.55</v>
      </c>
    </row>
    <row r="59" spans="1:13" x14ac:dyDescent="0.25">
      <c r="A59" s="6">
        <v>23</v>
      </c>
      <c r="B59" s="18" t="s">
        <v>386</v>
      </c>
      <c r="C59" s="342">
        <v>0</v>
      </c>
      <c r="D59" s="305"/>
    </row>
    <row r="60" spans="1:13" ht="25.5" x14ac:dyDescent="0.25">
      <c r="A60" s="6">
        <v>24</v>
      </c>
      <c r="B60" s="18" t="s">
        <v>434</v>
      </c>
      <c r="C60" s="342">
        <v>0</v>
      </c>
      <c r="D60" s="305"/>
      <c r="M60" s="264"/>
    </row>
    <row r="61" spans="1:13" ht="24.75" customHeight="1" thickBot="1" x14ac:dyDescent="0.3">
      <c r="A61" s="39" t="s">
        <v>99</v>
      </c>
      <c r="B61" s="40"/>
      <c r="C61" s="22">
        <f>SUM(C34:C60)</f>
        <v>35329.850000000006</v>
      </c>
      <c r="D61" s="22">
        <f>SUM(D34:D60)</f>
        <v>42216.37</v>
      </c>
      <c r="F61" s="30"/>
    </row>
    <row r="62" spans="1:13" ht="18.75" customHeight="1" x14ac:dyDescent="0.25"/>
    <row r="63" spans="1:13" ht="25.5" customHeight="1" x14ac:dyDescent="0.25">
      <c r="B63" s="217" t="s">
        <v>292</v>
      </c>
      <c r="C63" s="243" t="s">
        <v>501</v>
      </c>
      <c r="D63" s="218" t="s">
        <v>291</v>
      </c>
    </row>
    <row r="64" spans="1:13" x14ac:dyDescent="0.25">
      <c r="B64" s="79" t="s">
        <v>91</v>
      </c>
      <c r="C64" s="88" t="s">
        <v>293</v>
      </c>
      <c r="D64" s="12" t="s">
        <v>92</v>
      </c>
    </row>
  </sheetData>
  <mergeCells count="2">
    <mergeCell ref="A2:D3"/>
    <mergeCell ref="P20:Q20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3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2:F17"/>
  <sheetViews>
    <sheetView zoomScaleNormal="100" workbookViewId="0">
      <selection activeCell="B2" sqref="B2:D14"/>
    </sheetView>
  </sheetViews>
  <sheetFormatPr defaultRowHeight="15" x14ac:dyDescent="0.25"/>
  <cols>
    <col min="1" max="1" width="1.28515625" customWidth="1"/>
    <col min="2" max="2" width="4.42578125" customWidth="1"/>
    <col min="3" max="3" width="51.42578125" customWidth="1"/>
    <col min="4" max="4" width="37.42578125" customWidth="1"/>
    <col min="5" max="8" width="9.7109375" customWidth="1"/>
  </cols>
  <sheetData>
    <row r="2" spans="2:6" x14ac:dyDescent="0.25">
      <c r="B2" s="33" t="s">
        <v>437</v>
      </c>
      <c r="C2" s="41"/>
      <c r="D2" s="41"/>
      <c r="E2" s="41"/>
    </row>
    <row r="3" spans="2:6" ht="15.75" thickBot="1" x14ac:dyDescent="0.3">
      <c r="B3" s="42"/>
      <c r="C3" s="38"/>
      <c r="D3" s="13"/>
      <c r="E3" s="13"/>
    </row>
    <row r="4" spans="2:6" ht="24" customHeight="1" x14ac:dyDescent="0.25">
      <c r="B4" s="31" t="s">
        <v>0</v>
      </c>
      <c r="C4" s="32" t="s">
        <v>29</v>
      </c>
      <c r="D4" s="260" t="s">
        <v>544</v>
      </c>
    </row>
    <row r="5" spans="2:6" ht="25.5" x14ac:dyDescent="0.25">
      <c r="B5" s="6" t="s">
        <v>30</v>
      </c>
      <c r="C5" s="7" t="s">
        <v>427</v>
      </c>
      <c r="D5" s="281">
        <v>3000</v>
      </c>
    </row>
    <row r="6" spans="2:6" ht="25.5" x14ac:dyDescent="0.25">
      <c r="B6" s="6">
        <v>2</v>
      </c>
      <c r="C6" s="289" t="s">
        <v>426</v>
      </c>
      <c r="D6" s="268">
        <v>107063.41</v>
      </c>
    </row>
    <row r="7" spans="2:6" x14ac:dyDescent="0.25">
      <c r="B7" s="6"/>
      <c r="C7" s="26"/>
      <c r="D7" s="282"/>
    </row>
    <row r="8" spans="2:6" ht="15.75" thickBot="1" x14ac:dyDescent="0.3">
      <c r="B8" s="39" t="s">
        <v>99</v>
      </c>
      <c r="C8" s="40"/>
      <c r="D8" s="267">
        <f>SUM(D5:D7)</f>
        <v>110063.41</v>
      </c>
      <c r="F8" s="30"/>
    </row>
    <row r="9" spans="2:6" x14ac:dyDescent="0.25">
      <c r="E9" s="30"/>
    </row>
    <row r="11" spans="2:6" ht="25.5" x14ac:dyDescent="0.25">
      <c r="C11" s="243" t="s">
        <v>564</v>
      </c>
      <c r="D11" s="218" t="s">
        <v>291</v>
      </c>
    </row>
    <row r="12" spans="2:6" x14ac:dyDescent="0.25">
      <c r="C12" s="88" t="s">
        <v>435</v>
      </c>
      <c r="D12" s="12" t="s">
        <v>92</v>
      </c>
    </row>
    <row r="14" spans="2:6" ht="44.25" customHeight="1" x14ac:dyDescent="0.25"/>
    <row r="15" spans="2:6" ht="44.25" customHeight="1" x14ac:dyDescent="0.25"/>
    <row r="16" spans="2:6" ht="18.75" customHeight="1" x14ac:dyDescent="0.25"/>
    <row r="17" spans="4:4" x14ac:dyDescent="0.25">
      <c r="D17" s="258"/>
    </row>
  </sheetData>
  <pageMargins left="0.51181102362204722" right="0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I17"/>
  <sheetViews>
    <sheetView tabSelected="1" workbookViewId="0">
      <selection activeCell="B1" sqref="B1:D17"/>
    </sheetView>
  </sheetViews>
  <sheetFormatPr defaultRowHeight="15" x14ac:dyDescent="0.25"/>
  <cols>
    <col min="1" max="1" width="1.28515625" customWidth="1"/>
    <col min="2" max="2" width="4.42578125" customWidth="1"/>
    <col min="3" max="3" width="50.42578125" customWidth="1"/>
    <col min="4" max="4" width="30.42578125" customWidth="1"/>
    <col min="5" max="5" width="20.28515625" hidden="1" customWidth="1"/>
    <col min="6" max="6" width="0.28515625" customWidth="1"/>
    <col min="7" max="7" width="9.140625" hidden="1" customWidth="1"/>
    <col min="8" max="8" width="17.42578125" customWidth="1"/>
  </cols>
  <sheetData>
    <row r="1" spans="2:9" ht="15.75" x14ac:dyDescent="0.25">
      <c r="B1" s="370" t="s">
        <v>498</v>
      </c>
      <c r="C1" s="85"/>
    </row>
    <row r="2" spans="2:9" x14ac:dyDescent="0.25">
      <c r="B2" s="33" t="s">
        <v>436</v>
      </c>
      <c r="C2" s="41"/>
      <c r="D2" s="41"/>
      <c r="E2" s="41"/>
    </row>
    <row r="3" spans="2:9" ht="15.75" thickBot="1" x14ac:dyDescent="0.3">
      <c r="B3" s="42"/>
      <c r="C3" s="38"/>
      <c r="D3" s="13"/>
      <c r="E3" s="13"/>
    </row>
    <row r="4" spans="2:9" ht="24" customHeight="1" x14ac:dyDescent="0.25">
      <c r="B4" s="31" t="s">
        <v>0</v>
      </c>
      <c r="C4" s="32" t="s">
        <v>29</v>
      </c>
      <c r="D4" s="260" t="s">
        <v>565</v>
      </c>
    </row>
    <row r="5" spans="2:9" ht="51" x14ac:dyDescent="0.25">
      <c r="B5" s="6" t="s">
        <v>30</v>
      </c>
      <c r="C5" s="7" t="s">
        <v>493</v>
      </c>
      <c r="D5" s="281">
        <v>24439495.620000001</v>
      </c>
    </row>
    <row r="6" spans="2:9" ht="25.5" x14ac:dyDescent="0.25">
      <c r="B6" s="6">
        <v>2</v>
      </c>
      <c r="C6" s="7" t="s">
        <v>453</v>
      </c>
      <c r="D6" s="281">
        <v>61446</v>
      </c>
      <c r="I6" t="s">
        <v>566</v>
      </c>
    </row>
    <row r="7" spans="2:9" x14ac:dyDescent="0.25">
      <c r="B7" s="6" t="s">
        <v>79</v>
      </c>
      <c r="C7" s="7" t="s">
        <v>454</v>
      </c>
      <c r="D7" s="282">
        <v>396</v>
      </c>
    </row>
    <row r="8" spans="2:9" ht="38.25" x14ac:dyDescent="0.25">
      <c r="B8" s="6" t="s">
        <v>79</v>
      </c>
      <c r="C8" s="7" t="s">
        <v>455</v>
      </c>
      <c r="D8" s="283">
        <v>18555.79</v>
      </c>
    </row>
    <row r="9" spans="2:9" x14ac:dyDescent="0.25">
      <c r="B9" s="6"/>
      <c r="C9" s="351"/>
      <c r="D9" s="352"/>
    </row>
    <row r="10" spans="2:9" x14ac:dyDescent="0.25">
      <c r="B10" s="266"/>
      <c r="C10" s="353"/>
      <c r="D10" s="354"/>
    </row>
    <row r="11" spans="2:9" x14ac:dyDescent="0.25">
      <c r="B11" s="266"/>
      <c r="C11" s="353"/>
      <c r="D11" s="355"/>
    </row>
    <row r="12" spans="2:9" ht="14.25" customHeight="1" x14ac:dyDescent="0.25">
      <c r="B12" s="266"/>
      <c r="C12" s="353"/>
      <c r="D12" s="356"/>
    </row>
    <row r="13" spans="2:9" ht="15.75" thickBot="1" x14ac:dyDescent="0.3">
      <c r="B13" s="39" t="s">
        <v>99</v>
      </c>
      <c r="C13" s="40"/>
      <c r="D13" s="267">
        <f>SUM(D5:D12)</f>
        <v>24519893.41</v>
      </c>
    </row>
    <row r="14" spans="2:9" x14ac:dyDescent="0.25">
      <c r="E14" s="30"/>
      <c r="H14" s="30"/>
    </row>
    <row r="15" spans="2:9" ht="44.25" customHeight="1" x14ac:dyDescent="0.25">
      <c r="D15" s="30"/>
    </row>
    <row r="16" spans="2:9" ht="44.25" customHeight="1" x14ac:dyDescent="0.25">
      <c r="C16" s="243" t="s">
        <v>564</v>
      </c>
      <c r="D16" s="218" t="s">
        <v>291</v>
      </c>
    </row>
    <row r="17" spans="3:4" ht="18.75" customHeight="1" x14ac:dyDescent="0.25">
      <c r="C17" s="88" t="s">
        <v>463</v>
      </c>
      <c r="D17" s="12" t="s">
        <v>92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20</vt:i4>
      </vt:variant>
      <vt:variant>
        <vt:lpstr>Nazwane zakresy</vt:lpstr>
      </vt:variant>
      <vt:variant>
        <vt:i4>5</vt:i4>
      </vt:variant>
    </vt:vector>
  </HeadingPairs>
  <TitlesOfParts>
    <vt:vector size="25" baseType="lpstr">
      <vt:lpstr>Dane  STAROSTWO</vt:lpstr>
      <vt:lpstr>Tabela 1 </vt:lpstr>
      <vt:lpstr>Tabela 2</vt:lpstr>
      <vt:lpstr>Tabela 3.</vt:lpstr>
      <vt:lpstr>Tabela 4.</vt:lpstr>
      <vt:lpstr>Tabela 5</vt:lpstr>
      <vt:lpstr>Tabela 6</vt:lpstr>
      <vt:lpstr>Tabela 7</vt:lpstr>
      <vt:lpstr>Tabela 8.</vt:lpstr>
      <vt:lpstr>Tabela 9.</vt:lpstr>
      <vt:lpstr>Tabela 10.</vt:lpstr>
      <vt:lpstr>Tabela  11.</vt:lpstr>
      <vt:lpstr>Tabela 12</vt:lpstr>
      <vt:lpstr>Tabela 13</vt:lpstr>
      <vt:lpstr>tabela nr 14</vt:lpstr>
      <vt:lpstr>Tabela 15</vt:lpstr>
      <vt:lpstr>Tabela 16</vt:lpstr>
      <vt:lpstr>Tabela 17 - zg. z RZIS</vt:lpstr>
      <vt:lpstr>Tabela 18 </vt:lpstr>
      <vt:lpstr>Tabela 19</vt:lpstr>
      <vt:lpstr>'Dane  STAROSTWO'!Obszar_wydruku</vt:lpstr>
      <vt:lpstr>'Tabela 18 '!Obszar_wydruku</vt:lpstr>
      <vt:lpstr>'Tabela 5'!Obszar_wydruku</vt:lpstr>
      <vt:lpstr>'tabela nr 14'!Obszar_wydruku</vt:lpstr>
      <vt:lpstr>'Dane  STAROSTWO'!OLE_LINK1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Tokarzewska</dc:creator>
  <cp:lastModifiedBy>Jolanta Mazurek</cp:lastModifiedBy>
  <cp:lastPrinted>2026-03-26T13:15:09Z</cp:lastPrinted>
  <dcterms:created xsi:type="dcterms:W3CDTF">2018-11-06T13:37:29Z</dcterms:created>
  <dcterms:modified xsi:type="dcterms:W3CDTF">2026-03-26T13:15:12Z</dcterms:modified>
</cp:coreProperties>
</file>